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730"/>
  <workbookPr codeName="ThisWorkbook"/>
  <mc:AlternateContent xmlns:mc="http://schemas.openxmlformats.org/markup-compatibility/2006">
    <mc:Choice Requires="x15">
      <x15ac:absPath xmlns:x15ac="http://schemas.microsoft.com/office/spreadsheetml/2010/11/ac" url="C:\Users\jimu03\Desktop\"/>
    </mc:Choice>
  </mc:AlternateContent>
  <xr:revisionPtr revIDLastSave="0" documentId="13_ncr:1_{012EEEA0-D245-45FD-BBA3-DF2E6E1B9FCC}" xr6:coauthVersionLast="47" xr6:coauthVersionMax="47" xr10:uidLastSave="{00000000-0000-0000-0000-000000000000}"/>
  <bookViews>
    <workbookView xWindow="2820" yWindow="612" windowWidth="17448" windowHeight="11016" tabRatio="935" firstSheet="1" activeTab="1" xr2:uid="{00000000-000D-0000-FFFF-FFFF00000000}"/>
  </bookViews>
  <sheets>
    <sheet name="06 計算書類表紙" sheetId="9" r:id="rId1"/>
    <sheet name="06 資金収支" sheetId="36" r:id="rId2"/>
    <sheet name="06 人件費内訳" sheetId="29" r:id="rId3"/>
    <sheet name="06 事業活動" sheetId="37" r:id="rId4"/>
    <sheet name="06 貸借対照表" sheetId="38" r:id="rId5"/>
    <sheet name="06 会計方針等" sheetId="18" r:id="rId6"/>
    <sheet name="06 固定資産明細" sheetId="3" r:id="rId7"/>
    <sheet name="06 借入金明細" sheetId="2" r:id="rId8"/>
    <sheet name="06 基本金明細表" sheetId="30" r:id="rId9"/>
    <sheet name="06 勘定明細表紙" sheetId="28" r:id="rId10"/>
    <sheet name="06 勘定明細表" sheetId="27" r:id="rId11"/>
  </sheets>
  <definedNames>
    <definedName name="_xlnm._FilterDatabase" localSheetId="3" hidden="1">'06 事業活動'!$A$6:$H$127</definedName>
    <definedName name="_xlnm._FilterDatabase" localSheetId="4" hidden="1">'06 貸借対照表'!$B$7:$H$55</definedName>
    <definedName name="_xlnm.Print_Area" localSheetId="5">'06 会計方針等'!$A$1:$AA$50</definedName>
    <definedName name="_xlnm.Print_Area" localSheetId="10">'06 勘定明細表'!$A$1:$G$104</definedName>
    <definedName name="_xlnm.Print_Area" localSheetId="9">'06 勘定明細表紙'!$A$1:$A$23</definedName>
    <definedName name="_xlnm.Print_Area" localSheetId="8">'06 基本金明細表'!$B$1:$G$41</definedName>
    <definedName name="_xlnm.Print_Area" localSheetId="0">'06 計算書類表紙'!$A$1:$A$24</definedName>
    <definedName name="_xlnm.Print_Area" localSheetId="6">'06 固定資産明細'!$A$1:$J$29</definedName>
    <definedName name="_xlnm.Print_Area" localSheetId="1">'06 資金収支'!$B$1:$G$159</definedName>
    <definedName name="_xlnm.Print_Area" localSheetId="3">'06 事業活動'!$B$1:$I$127</definedName>
    <definedName name="_xlnm.Print_Area" localSheetId="2">'06 人件費内訳'!$B$1:$C$38</definedName>
    <definedName name="_xlnm.Print_Area" localSheetId="4">'06 貸借対照表'!$B$1:$G$55</definedName>
    <definedName name="_xlnm.Print_Titles" localSheetId="10">'06 勘定明細表'!$1:$4</definedName>
    <definedName name="_xlnm.Print_Titles" localSheetId="1">'06 資金収支'!$1:$5</definedName>
    <definedName name="_xlnm.Print_Titles" localSheetId="3">'06 事業活動'!$1:$5</definedName>
  </definedNames>
  <calcPr calcId="191029"/>
</workbook>
</file>

<file path=xl/calcChain.xml><?xml version="1.0" encoding="utf-8"?>
<calcChain xmlns="http://schemas.openxmlformats.org/spreadsheetml/2006/main">
  <c r="G86" i="27" l="1"/>
  <c r="G82" i="27"/>
  <c r="G98" i="27"/>
  <c r="G84" i="27"/>
  <c r="G79" i="27"/>
  <c r="G29" i="27"/>
  <c r="N22" i="18"/>
  <c r="E129" i="36" l="1"/>
  <c r="E113" i="36"/>
  <c r="E116" i="36" s="1"/>
  <c r="E106" i="36" l="1"/>
  <c r="F106" i="36" s="1"/>
  <c r="G34" i="37" l="1"/>
  <c r="J7" i="2"/>
  <c r="J21" i="2"/>
  <c r="G20" i="2"/>
  <c r="J20" i="2" s="1"/>
  <c r="E38" i="30"/>
  <c r="D24" i="30"/>
  <c r="E24" i="30" s="1"/>
  <c r="D23" i="30"/>
  <c r="E23" i="30" s="1"/>
  <c r="D20" i="30"/>
  <c r="E20" i="30" s="1"/>
  <c r="D16" i="30"/>
  <c r="E16" i="30" s="1"/>
  <c r="E15" i="30" s="1"/>
  <c r="E17" i="30" s="1"/>
  <c r="D15" i="30"/>
  <c r="D17" i="30" s="1"/>
  <c r="F15" i="30" l="1"/>
  <c r="F17" i="30" s="1"/>
  <c r="F122" i="37" l="1"/>
  <c r="E131" i="36" l="1"/>
  <c r="E105" i="36"/>
  <c r="G30" i="38" l="1"/>
  <c r="G13" i="3" l="1"/>
  <c r="I13" i="3" s="1"/>
  <c r="E28" i="30"/>
  <c r="D28" i="30"/>
  <c r="F27" i="30"/>
  <c r="F28" i="30" s="1"/>
  <c r="E16" i="38" l="1"/>
  <c r="K13" i="3"/>
  <c r="D68" i="36" l="1"/>
  <c r="D147" i="36" l="1"/>
  <c r="G26" i="2" l="1"/>
  <c r="F19" i="30" l="1"/>
  <c r="F21" i="30" s="1"/>
  <c r="D21" i="30"/>
  <c r="E21" i="30"/>
  <c r="G25" i="27" l="1"/>
  <c r="G87" i="27" l="1"/>
  <c r="M87" i="27" s="1"/>
  <c r="E134" i="36"/>
  <c r="G19" i="37" l="1"/>
  <c r="F19" i="37"/>
  <c r="H20" i="37"/>
  <c r="E20" i="36"/>
  <c r="D20" i="36"/>
  <c r="F20" i="36" l="1"/>
  <c r="E25" i="30"/>
  <c r="D25" i="30"/>
  <c r="J13" i="2" l="1"/>
  <c r="G43" i="27" l="1"/>
  <c r="M43" i="27" s="1"/>
  <c r="D144" i="36" l="1"/>
  <c r="E155" i="36"/>
  <c r="E154" i="36"/>
  <c r="E153" i="36"/>
  <c r="E148" i="36"/>
  <c r="E145" i="36"/>
  <c r="E135" i="36"/>
  <c r="E136" i="36"/>
  <c r="E130" i="36"/>
  <c r="E128" i="36"/>
  <c r="E66" i="36"/>
  <c r="E65" i="36"/>
  <c r="E59" i="36"/>
  <c r="E54" i="36"/>
  <c r="E144" i="36" l="1"/>
  <c r="F148" i="36"/>
  <c r="H29" i="37"/>
  <c r="E32" i="36"/>
  <c r="D32" i="36"/>
  <c r="F32" i="36" l="1"/>
  <c r="E58" i="36" l="1"/>
  <c r="F141" i="36"/>
  <c r="D61" i="36"/>
  <c r="F23" i="30" l="1"/>
  <c r="F25" i="30" s="1"/>
  <c r="E23" i="36" l="1"/>
  <c r="D23" i="36"/>
  <c r="H23" i="37"/>
  <c r="F23" i="36" l="1"/>
  <c r="F26" i="36" l="1"/>
  <c r="F155" i="36" l="1"/>
  <c r="O8" i="3" l="1"/>
  <c r="E140" i="36" l="1"/>
  <c r="D29" i="36" l="1"/>
  <c r="G47" i="27" l="1"/>
  <c r="F81" i="37"/>
  <c r="B4" i="29" l="1"/>
  <c r="B3" i="29"/>
  <c r="E121" i="36" l="1"/>
  <c r="E120" i="36" s="1"/>
  <c r="D121" i="36"/>
  <c r="D120" i="36" s="1"/>
  <c r="D107" i="36" l="1"/>
  <c r="E107" i="36"/>
  <c r="D100" i="36"/>
  <c r="E100" i="36"/>
  <c r="D101" i="36"/>
  <c r="E101" i="36"/>
  <c r="D102" i="36"/>
  <c r="E102" i="36"/>
  <c r="D103" i="36"/>
  <c r="E103" i="36"/>
  <c r="D104" i="36"/>
  <c r="E104" i="36"/>
  <c r="D81" i="36"/>
  <c r="E81" i="36"/>
  <c r="D82" i="36"/>
  <c r="E82" i="36"/>
  <c r="D83" i="36"/>
  <c r="E83" i="36"/>
  <c r="D84" i="36"/>
  <c r="E84" i="36"/>
  <c r="D85" i="36"/>
  <c r="E85" i="36"/>
  <c r="D86" i="36"/>
  <c r="E86" i="36"/>
  <c r="D87" i="36"/>
  <c r="E87" i="36"/>
  <c r="D88" i="36"/>
  <c r="E88" i="36"/>
  <c r="D89" i="36"/>
  <c r="E89" i="36"/>
  <c r="D90" i="36"/>
  <c r="E90" i="36"/>
  <c r="D91" i="36"/>
  <c r="E91" i="36"/>
  <c r="D92" i="36"/>
  <c r="E92" i="36"/>
  <c r="D93" i="36"/>
  <c r="E93" i="36"/>
  <c r="D94" i="36"/>
  <c r="E94" i="36"/>
  <c r="D95" i="36"/>
  <c r="E95" i="36"/>
  <c r="D96" i="36"/>
  <c r="E96" i="36"/>
  <c r="D97" i="36"/>
  <c r="E97" i="36"/>
  <c r="D98" i="36"/>
  <c r="E98" i="36"/>
  <c r="D99" i="36"/>
  <c r="E99" i="36"/>
  <c r="D74" i="36"/>
  <c r="E74" i="36"/>
  <c r="D75" i="36"/>
  <c r="E75" i="36"/>
  <c r="D76" i="36"/>
  <c r="E76" i="36"/>
  <c r="D77" i="36"/>
  <c r="E77" i="36"/>
  <c r="D78" i="36"/>
  <c r="E78" i="36"/>
  <c r="D38" i="36"/>
  <c r="E38" i="36"/>
  <c r="D39" i="36"/>
  <c r="E39" i="36"/>
  <c r="D40" i="36"/>
  <c r="E40" i="36"/>
  <c r="D35" i="36"/>
  <c r="D34" i="36" s="1"/>
  <c r="E35" i="36"/>
  <c r="E34" i="36" s="1"/>
  <c r="E29" i="36"/>
  <c r="D30" i="36"/>
  <c r="E30" i="36"/>
  <c r="D31" i="36"/>
  <c r="D21" i="36"/>
  <c r="E21" i="36"/>
  <c r="D22" i="36"/>
  <c r="E22" i="36"/>
  <c r="D16" i="36"/>
  <c r="E16" i="36"/>
  <c r="D17" i="36"/>
  <c r="E17" i="36"/>
  <c r="D9" i="36"/>
  <c r="E9" i="36"/>
  <c r="D10" i="36"/>
  <c r="E10" i="36"/>
  <c r="E19" i="36" l="1"/>
  <c r="D19" i="36"/>
  <c r="E37" i="36"/>
  <c r="G96" i="37"/>
  <c r="F96" i="37"/>
  <c r="G84" i="37"/>
  <c r="F84" i="37"/>
  <c r="G81" i="37"/>
  <c r="H96" i="37" l="1"/>
  <c r="F87" i="37"/>
  <c r="G87" i="37"/>
  <c r="B4" i="30" l="1"/>
  <c r="B3" i="30"/>
  <c r="B4" i="2"/>
  <c r="B3" i="2"/>
  <c r="B4" i="3"/>
  <c r="B3" i="3"/>
  <c r="B4" i="37"/>
  <c r="B3" i="37"/>
  <c r="F52" i="38"/>
  <c r="F49" i="38"/>
  <c r="G44" i="38"/>
  <c r="G43" i="38"/>
  <c r="G42" i="38"/>
  <c r="F40" i="38"/>
  <c r="F37" i="38"/>
  <c r="G32" i="38"/>
  <c r="G31" i="38"/>
  <c r="G29" i="38"/>
  <c r="G28" i="38"/>
  <c r="F27" i="38"/>
  <c r="E27" i="38"/>
  <c r="F21" i="38"/>
  <c r="F18" i="38"/>
  <c r="G16" i="38"/>
  <c r="F9" i="38"/>
  <c r="H122" i="37"/>
  <c r="G114" i="37"/>
  <c r="F114" i="37"/>
  <c r="H112" i="37"/>
  <c r="G111" i="37"/>
  <c r="F111" i="37"/>
  <c r="G106" i="37"/>
  <c r="F106" i="37"/>
  <c r="G103" i="37"/>
  <c r="F103" i="37"/>
  <c r="H94" i="37"/>
  <c r="H93" i="37"/>
  <c r="H92" i="37"/>
  <c r="H91" i="37"/>
  <c r="G90" i="37"/>
  <c r="G89" i="37" s="1"/>
  <c r="F90" i="37"/>
  <c r="F89" i="37" s="1"/>
  <c r="H82" i="37"/>
  <c r="G75" i="37"/>
  <c r="F75" i="37"/>
  <c r="H73" i="37"/>
  <c r="H72" i="37"/>
  <c r="H71" i="37"/>
  <c r="H70" i="37"/>
  <c r="H69" i="37"/>
  <c r="H68" i="37"/>
  <c r="H67" i="37"/>
  <c r="H66" i="37"/>
  <c r="H65" i="37"/>
  <c r="H64" i="37"/>
  <c r="H63" i="37"/>
  <c r="H62" i="37"/>
  <c r="H61" i="37"/>
  <c r="H60" i="37"/>
  <c r="H59" i="37"/>
  <c r="H58" i="37"/>
  <c r="H57" i="37"/>
  <c r="H56" i="37"/>
  <c r="H55" i="37"/>
  <c r="H54" i="37"/>
  <c r="H53" i="37"/>
  <c r="H52" i="37"/>
  <c r="H51" i="37"/>
  <c r="H50" i="37"/>
  <c r="H49" i="37"/>
  <c r="H48" i="37"/>
  <c r="H47" i="37"/>
  <c r="G46" i="37"/>
  <c r="F46" i="37"/>
  <c r="H44" i="37"/>
  <c r="H43" i="37"/>
  <c r="H42" i="37"/>
  <c r="H41" i="37"/>
  <c r="H40" i="37"/>
  <c r="G39" i="37"/>
  <c r="F39" i="37"/>
  <c r="H34" i="37"/>
  <c r="H33" i="37"/>
  <c r="H32" i="37"/>
  <c r="G31" i="37"/>
  <c r="F31" i="37"/>
  <c r="H27" i="37"/>
  <c r="H26" i="37"/>
  <c r="F25" i="37"/>
  <c r="H22" i="37"/>
  <c r="H21" i="37"/>
  <c r="H17" i="37"/>
  <c r="H16" i="37"/>
  <c r="H15" i="37"/>
  <c r="G14" i="37"/>
  <c r="F14" i="37"/>
  <c r="G11" i="37"/>
  <c r="F11" i="37"/>
  <c r="H9" i="37"/>
  <c r="H8" i="37"/>
  <c r="G7" i="37"/>
  <c r="F7" i="37"/>
  <c r="F154" i="36"/>
  <c r="F153" i="36"/>
  <c r="E152" i="36"/>
  <c r="D152" i="36"/>
  <c r="F150" i="36"/>
  <c r="F149" i="36"/>
  <c r="F147" i="36"/>
  <c r="F146" i="36"/>
  <c r="F145" i="36"/>
  <c r="F140" i="36"/>
  <c r="E139" i="36"/>
  <c r="D139" i="36"/>
  <c r="F137" i="36"/>
  <c r="F136" i="36"/>
  <c r="F135" i="36"/>
  <c r="F134" i="36"/>
  <c r="E133" i="36"/>
  <c r="D133" i="36"/>
  <c r="F131" i="36"/>
  <c r="F130" i="36"/>
  <c r="F129" i="36"/>
  <c r="F128" i="36"/>
  <c r="E127" i="36"/>
  <c r="D127" i="36"/>
  <c r="F125" i="36"/>
  <c r="F124" i="36"/>
  <c r="F123" i="36"/>
  <c r="F122" i="36"/>
  <c r="F116" i="36"/>
  <c r="E115" i="36"/>
  <c r="D115" i="36"/>
  <c r="F114" i="36"/>
  <c r="F113" i="36"/>
  <c r="F112" i="36"/>
  <c r="F111" i="36"/>
  <c r="E110" i="36"/>
  <c r="D110" i="36"/>
  <c r="F107" i="36"/>
  <c r="F105" i="36"/>
  <c r="F104" i="36"/>
  <c r="F103" i="36"/>
  <c r="F102" i="36"/>
  <c r="F101" i="36"/>
  <c r="F100" i="36"/>
  <c r="F99" i="36"/>
  <c r="F98" i="36"/>
  <c r="F97" i="36"/>
  <c r="F96" i="36"/>
  <c r="F95" i="36"/>
  <c r="F94" i="36"/>
  <c r="F93" i="36"/>
  <c r="F92" i="36"/>
  <c r="F91" i="36"/>
  <c r="F90" i="36"/>
  <c r="F89" i="36"/>
  <c r="F88" i="36"/>
  <c r="F87" i="36"/>
  <c r="F86" i="36"/>
  <c r="F85" i="36"/>
  <c r="F84" i="36"/>
  <c r="F83" i="36"/>
  <c r="F82" i="36"/>
  <c r="F81" i="36"/>
  <c r="E80" i="36"/>
  <c r="D80" i="36"/>
  <c r="F78" i="36"/>
  <c r="F77" i="36"/>
  <c r="F76" i="36"/>
  <c r="F75" i="36"/>
  <c r="F74" i="36"/>
  <c r="E73" i="36"/>
  <c r="D73" i="36"/>
  <c r="F66" i="36"/>
  <c r="F65" i="36"/>
  <c r="E64" i="36"/>
  <c r="D64" i="36"/>
  <c r="F62" i="36"/>
  <c r="F61" i="36"/>
  <c r="F60" i="36"/>
  <c r="F59" i="36"/>
  <c r="F58" i="36"/>
  <c r="E57" i="36"/>
  <c r="D57" i="36"/>
  <c r="F55" i="36"/>
  <c r="F54" i="36"/>
  <c r="E53" i="36"/>
  <c r="D53" i="36"/>
  <c r="D50" i="36"/>
  <c r="F49" i="36"/>
  <c r="F47" i="36"/>
  <c r="F46" i="36"/>
  <c r="D45" i="36"/>
  <c r="F40" i="36"/>
  <c r="F39" i="36"/>
  <c r="F38" i="36"/>
  <c r="D37" i="36"/>
  <c r="F35" i="36"/>
  <c r="F30" i="36"/>
  <c r="F29" i="36"/>
  <c r="D28" i="36"/>
  <c r="E25" i="36"/>
  <c r="D25" i="36"/>
  <c r="F22" i="36"/>
  <c r="F21" i="36"/>
  <c r="F17" i="36"/>
  <c r="F16" i="36"/>
  <c r="E15" i="36"/>
  <c r="D15" i="36"/>
  <c r="E12" i="36"/>
  <c r="D12" i="36"/>
  <c r="F10" i="36"/>
  <c r="F9" i="36"/>
  <c r="E8" i="36"/>
  <c r="D8" i="36"/>
  <c r="F115" i="36" l="1"/>
  <c r="F144" i="36"/>
  <c r="F80" i="36"/>
  <c r="F8" i="36"/>
  <c r="F12" i="36"/>
  <c r="F133" i="36"/>
  <c r="H103" i="37"/>
  <c r="H39" i="37"/>
  <c r="H46" i="37"/>
  <c r="H111" i="37"/>
  <c r="H31" i="37"/>
  <c r="G109" i="37"/>
  <c r="F54" i="38"/>
  <c r="F46" i="38"/>
  <c r="G27" i="38"/>
  <c r="F8" i="38"/>
  <c r="F34" i="38" s="1"/>
  <c r="D36" i="3" s="1"/>
  <c r="H11" i="37"/>
  <c r="H106" i="37"/>
  <c r="H14" i="37"/>
  <c r="H19" i="37"/>
  <c r="F36" i="37"/>
  <c r="G78" i="37"/>
  <c r="H90" i="37"/>
  <c r="G117" i="37"/>
  <c r="G99" i="37"/>
  <c r="H7" i="37"/>
  <c r="H75" i="37"/>
  <c r="H114" i="37"/>
  <c r="F64" i="36"/>
  <c r="D109" i="36"/>
  <c r="F15" i="36"/>
  <c r="F19" i="36"/>
  <c r="E109" i="36"/>
  <c r="F57" i="36"/>
  <c r="F73" i="36"/>
  <c r="F110" i="36"/>
  <c r="F121" i="36"/>
  <c r="F139" i="36"/>
  <c r="F152" i="36"/>
  <c r="F34" i="36"/>
  <c r="F37" i="36"/>
  <c r="F127" i="36"/>
  <c r="F25" i="36"/>
  <c r="F53" i="36"/>
  <c r="F117" i="37"/>
  <c r="F78" i="37"/>
  <c r="F109" i="37"/>
  <c r="D44" i="36"/>
  <c r="F99" i="37"/>
  <c r="H109" i="37" l="1"/>
  <c r="F55" i="38"/>
  <c r="F57" i="38" s="1"/>
  <c r="H117" i="37"/>
  <c r="F109" i="36"/>
  <c r="F120" i="36"/>
  <c r="G118" i="37"/>
  <c r="G127" i="37"/>
  <c r="H78" i="37"/>
  <c r="F127" i="37"/>
  <c r="H89" i="37"/>
  <c r="F79" i="37"/>
  <c r="F118" i="37"/>
  <c r="D69" i="36"/>
  <c r="H118" i="37" l="1"/>
  <c r="D157" i="36"/>
  <c r="H99" i="37"/>
  <c r="H127" i="37" l="1"/>
  <c r="D158" i="36"/>
  <c r="D163" i="36" l="1"/>
  <c r="F18" i="3" l="1"/>
  <c r="E18" i="3"/>
  <c r="D18" i="3"/>
  <c r="H18" i="3"/>
  <c r="G18" i="3" l="1"/>
  <c r="M25" i="27"/>
  <c r="I18" i="3"/>
  <c r="E18" i="38" l="1"/>
  <c r="G18" i="38" l="1"/>
  <c r="G33" i="27" l="1"/>
  <c r="M33" i="27" s="1"/>
  <c r="C8" i="29" l="1"/>
  <c r="F8" i="30" l="1"/>
  <c r="A7" i="28" l="1"/>
  <c r="G93" i="27" l="1"/>
  <c r="M93" i="27" s="1"/>
  <c r="M38" i="18"/>
  <c r="G28" i="37" s="1"/>
  <c r="E31" i="36" l="1"/>
  <c r="G25" i="37"/>
  <c r="H28" i="37"/>
  <c r="E28" i="36" l="1"/>
  <c r="F31" i="36"/>
  <c r="G36" i="37"/>
  <c r="H25" i="37"/>
  <c r="H36" i="37" l="1"/>
  <c r="H79" i="37" s="1"/>
  <c r="G79" i="37"/>
  <c r="F28" i="36"/>
  <c r="E25" i="2" l="1"/>
  <c r="G25" i="2"/>
  <c r="I25" i="2"/>
  <c r="J25" i="2"/>
  <c r="J22" i="2"/>
  <c r="I22" i="2"/>
  <c r="G22" i="2"/>
  <c r="E51" i="36" s="1"/>
  <c r="E22" i="2"/>
  <c r="J19" i="2"/>
  <c r="I19" i="2"/>
  <c r="G19" i="2"/>
  <c r="E19" i="2"/>
  <c r="I15" i="2"/>
  <c r="G15" i="2"/>
  <c r="E15" i="2"/>
  <c r="I12" i="2"/>
  <c r="G12" i="2"/>
  <c r="E12" i="2"/>
  <c r="F51" i="36" l="1"/>
  <c r="E50" i="36"/>
  <c r="E13" i="30"/>
  <c r="E29" i="30" s="1"/>
  <c r="D13" i="30"/>
  <c r="D29" i="30" s="1"/>
  <c r="F12" i="30"/>
  <c r="F13" i="30" s="1"/>
  <c r="F29" i="30" s="1"/>
  <c r="E39" i="30" l="1"/>
  <c r="E40" i="30"/>
  <c r="F50" i="36"/>
  <c r="E31" i="30"/>
  <c r="G21" i="3"/>
  <c r="H8" i="3"/>
  <c r="O9" i="3"/>
  <c r="H9" i="3" s="1"/>
  <c r="O10" i="3"/>
  <c r="H10" i="3" s="1"/>
  <c r="O12" i="3"/>
  <c r="H12" i="3" s="1"/>
  <c r="O20" i="3"/>
  <c r="H20" i="3" s="1"/>
  <c r="D15" i="3"/>
  <c r="E15" i="3"/>
  <c r="F15" i="3"/>
  <c r="G123" i="37" l="1"/>
  <c r="E41" i="30"/>
  <c r="G120" i="37"/>
  <c r="H15" i="3"/>
  <c r="H123" i="37" l="1"/>
  <c r="H120" i="37"/>
  <c r="F38" i="30"/>
  <c r="F35" i="30"/>
  <c r="E35" i="30"/>
  <c r="E51" i="38" s="1"/>
  <c r="G51" i="38" s="1"/>
  <c r="D35" i="30"/>
  <c r="D31" i="30"/>
  <c r="G103" i="27" l="1"/>
  <c r="G102" i="27" l="1"/>
  <c r="E50" i="38"/>
  <c r="F31" i="30"/>
  <c r="F41" i="30" s="1"/>
  <c r="J26" i="2"/>
  <c r="E49" i="38" l="1"/>
  <c r="G49" i="38" s="1"/>
  <c r="G50" i="38"/>
  <c r="N25" i="18"/>
  <c r="G51" i="27"/>
  <c r="G48" i="27"/>
  <c r="G49" i="27"/>
  <c r="G50" i="27"/>
  <c r="G52" i="27"/>
  <c r="G53" i="27"/>
  <c r="G7" i="27"/>
  <c r="C30" i="29" l="1"/>
  <c r="C24" i="29"/>
  <c r="C20" i="29"/>
  <c r="C15" i="29"/>
  <c r="C12" i="29"/>
  <c r="C19" i="29" l="1"/>
  <c r="F36" i="29" s="1"/>
  <c r="C7" i="29"/>
  <c r="F35" i="29" s="1"/>
  <c r="E35" i="29" s="1"/>
  <c r="C35" i="29" l="1"/>
  <c r="E36" i="29"/>
  <c r="C36" i="29" s="1"/>
  <c r="G38" i="27"/>
  <c r="A2" i="28"/>
  <c r="A8" i="28"/>
  <c r="G7" i="3"/>
  <c r="G8" i="3"/>
  <c r="I8" i="3" s="1"/>
  <c r="E11" i="38" s="1"/>
  <c r="G11" i="38" s="1"/>
  <c r="G9" i="3"/>
  <c r="I9" i="3" s="1"/>
  <c r="E12" i="38" s="1"/>
  <c r="G12" i="38" s="1"/>
  <c r="G10" i="3"/>
  <c r="I10" i="3" s="1"/>
  <c r="E13" i="38" s="1"/>
  <c r="G13" i="38" s="1"/>
  <c r="G11" i="3"/>
  <c r="I11" i="3" s="1"/>
  <c r="E14" i="38" s="1"/>
  <c r="G14" i="38" s="1"/>
  <c r="G12" i="3"/>
  <c r="I12" i="3" s="1"/>
  <c r="E15" i="38" s="1"/>
  <c r="G15" i="38" s="1"/>
  <c r="G19" i="3"/>
  <c r="G20" i="3"/>
  <c r="I20" i="3" s="1"/>
  <c r="E23" i="38" s="1"/>
  <c r="G23" i="38" s="1"/>
  <c r="I21" i="3"/>
  <c r="E24" i="38" s="1"/>
  <c r="G24" i="38" s="1"/>
  <c r="G22" i="3"/>
  <c r="I22" i="3" s="1"/>
  <c r="E25" i="38" s="1"/>
  <c r="G25" i="38" s="1"/>
  <c r="D24" i="3"/>
  <c r="D25" i="3" s="1"/>
  <c r="E24" i="3"/>
  <c r="E25" i="3" s="1"/>
  <c r="F24" i="3"/>
  <c r="F25" i="3" s="1"/>
  <c r="H24" i="3"/>
  <c r="H25" i="3" s="1"/>
  <c r="E9" i="2"/>
  <c r="E16" i="2" s="1"/>
  <c r="G9" i="2"/>
  <c r="E48" i="36" s="1"/>
  <c r="I9" i="2"/>
  <c r="J9" i="2"/>
  <c r="S48" i="18"/>
  <c r="G27" i="2"/>
  <c r="J27" i="2"/>
  <c r="E41" i="38" s="1"/>
  <c r="E27" i="2"/>
  <c r="I27" i="2"/>
  <c r="G15" i="27"/>
  <c r="G17" i="27" s="1"/>
  <c r="M17" i="27" s="1"/>
  <c r="G46" i="27"/>
  <c r="G54" i="27" s="1"/>
  <c r="M54" i="27" s="1"/>
  <c r="G58" i="27"/>
  <c r="G62" i="27"/>
  <c r="G67" i="27"/>
  <c r="G71" i="27"/>
  <c r="G99" i="27"/>
  <c r="M99" i="27" s="1"/>
  <c r="G104" i="27"/>
  <c r="M104" i="27" s="1"/>
  <c r="F48" i="36" l="1"/>
  <c r="E45" i="36"/>
  <c r="M71" i="27"/>
  <c r="M58" i="27"/>
  <c r="M67" i="27"/>
  <c r="C34" i="29"/>
  <c r="C38" i="29" s="1"/>
  <c r="I19" i="3"/>
  <c r="E22" i="38" s="1"/>
  <c r="E21" i="38" s="1"/>
  <c r="G21" i="38" s="1"/>
  <c r="G41" i="38"/>
  <c r="E40" i="38"/>
  <c r="J15" i="2"/>
  <c r="J12" i="2"/>
  <c r="K22" i="3"/>
  <c r="K21" i="3"/>
  <c r="K20" i="3"/>
  <c r="K9" i="3"/>
  <c r="K12" i="3"/>
  <c r="K8" i="3"/>
  <c r="K11" i="3"/>
  <c r="K10" i="3"/>
  <c r="N16" i="18"/>
  <c r="G15" i="3"/>
  <c r="G36" i="3" s="1"/>
  <c r="G37" i="3" s="1"/>
  <c r="I7" i="3"/>
  <c r="I16" i="2"/>
  <c r="I28" i="2" s="1"/>
  <c r="G16" i="2"/>
  <c r="G28" i="2" s="1"/>
  <c r="E28" i="2"/>
  <c r="G24" i="3"/>
  <c r="E44" i="36" l="1"/>
  <c r="F45" i="36"/>
  <c r="M62" i="27"/>
  <c r="K19" i="3"/>
  <c r="I24" i="3"/>
  <c r="G22" i="38"/>
  <c r="J16" i="2"/>
  <c r="E38" i="38" s="1"/>
  <c r="G25" i="3"/>
  <c r="K7" i="3"/>
  <c r="E10" i="38"/>
  <c r="G40" i="38"/>
  <c r="I15" i="3"/>
  <c r="F44" i="36" l="1"/>
  <c r="F69" i="36" s="1"/>
  <c r="E69" i="36"/>
  <c r="I25" i="3"/>
  <c r="E37" i="38"/>
  <c r="G37" i="38" s="1"/>
  <c r="J28" i="2"/>
  <c r="G38" i="38"/>
  <c r="E9" i="38"/>
  <c r="G10" i="38"/>
  <c r="M79" i="27" l="1"/>
  <c r="M3" i="27" s="1"/>
  <c r="G33" i="2"/>
  <c r="E157" i="36"/>
  <c r="E46" i="38"/>
  <c r="G46" i="38" s="1"/>
  <c r="G9" i="38"/>
  <c r="E8" i="38"/>
  <c r="E34" i="38" s="1"/>
  <c r="E158" i="36" l="1"/>
  <c r="E164" i="36"/>
  <c r="F157" i="36"/>
  <c r="G8" i="38"/>
  <c r="F100" i="37"/>
  <c r="F126" i="37"/>
  <c r="H81" i="37"/>
  <c r="G126" i="37"/>
  <c r="H87" i="37"/>
  <c r="H100" i="37" s="1"/>
  <c r="H101" i="37" s="1"/>
  <c r="H119" i="37" s="1"/>
  <c r="H121" i="37" s="1"/>
  <c r="H124" i="37" s="1"/>
  <c r="H84" i="37"/>
  <c r="G100" i="37"/>
  <c r="G101" i="37" s="1"/>
  <c r="F158" i="36" l="1"/>
  <c r="F163" i="36" s="1"/>
  <c r="E163" i="36"/>
  <c r="G119" i="37"/>
  <c r="G121" i="37" s="1"/>
  <c r="G124" i="37" s="1"/>
  <c r="E53" i="38" s="1"/>
  <c r="G34" i="38"/>
  <c r="C36" i="3"/>
  <c r="F101" i="37"/>
  <c r="F119" i="37" s="1"/>
  <c r="F121" i="37" s="1"/>
  <c r="F124" i="37" s="1"/>
  <c r="H126" i="37"/>
  <c r="G53" i="38" l="1"/>
  <c r="E52" i="38"/>
  <c r="G52" i="38" s="1"/>
  <c r="E54" i="38" l="1"/>
  <c r="E55" i="38" s="1"/>
  <c r="G54" i="38" l="1"/>
  <c r="G55" i="38"/>
  <c r="G57" i="38" s="1"/>
  <c r="E57" i="38"/>
</calcChain>
</file>

<file path=xl/sharedStrings.xml><?xml version="1.0" encoding="utf-8"?>
<sst xmlns="http://schemas.openxmlformats.org/spreadsheetml/2006/main" count="763" uniqueCount="574">
  <si>
    <t>基　本　金　明　細　表</t>
  </si>
  <si>
    <t>（単位：円）</t>
  </si>
  <si>
    <t>事　　　　　　　　項</t>
  </si>
  <si>
    <t>要組入高</t>
  </si>
  <si>
    <t>組入高</t>
  </si>
  <si>
    <t>未組入高</t>
  </si>
  <si>
    <t>摘要</t>
  </si>
  <si>
    <t>第１号基本金</t>
  </si>
  <si>
    <t>前期繰越高</t>
  </si>
  <si>
    <t>借入金</t>
  </si>
  <si>
    <t>計</t>
  </si>
  <si>
    <t>当期末残高</t>
  </si>
  <si>
    <t>第４号基本金</t>
  </si>
  <si>
    <t>合　　　　　　計</t>
  </si>
  <si>
    <t>-</t>
  </si>
  <si>
    <t>借　 入 　金 　明 　細　 表</t>
  </si>
  <si>
    <t>借　入　先</t>
  </si>
  <si>
    <t>期首残高</t>
  </si>
  <si>
    <t>当期増加額</t>
  </si>
  <si>
    <t>当期減少額</t>
  </si>
  <si>
    <t>期末残高</t>
  </si>
  <si>
    <t>利率</t>
  </si>
  <si>
    <t>返済期限</t>
  </si>
  <si>
    <t>金融</t>
  </si>
  <si>
    <t>期</t>
  </si>
  <si>
    <t>機関</t>
  </si>
  <si>
    <t>小　　計</t>
  </si>
  <si>
    <t>借</t>
  </si>
  <si>
    <t>入</t>
  </si>
  <si>
    <t>その他</t>
  </si>
  <si>
    <t>無利息</t>
  </si>
  <si>
    <t>金</t>
  </si>
  <si>
    <t>返済期限１年以内の長期借入金</t>
  </si>
  <si>
    <t>合　　　計</t>
  </si>
  <si>
    <t>注　　記</t>
  </si>
  <si>
    <t>施設設備借入金の当期返済額</t>
  </si>
  <si>
    <t>円</t>
  </si>
  <si>
    <t>施設設備借入金の期末残高</t>
  </si>
  <si>
    <t>固 　定　 資　 産　 明　 細　 表</t>
  </si>
  <si>
    <t>差引期末残高</t>
  </si>
  <si>
    <t>摘　　　　要</t>
  </si>
  <si>
    <t>土地</t>
  </si>
  <si>
    <t>建物</t>
  </si>
  <si>
    <t>構築物</t>
  </si>
  <si>
    <t>機器備品</t>
  </si>
  <si>
    <t>図書</t>
  </si>
  <si>
    <t>車輌</t>
  </si>
  <si>
    <t>建設仮勘定</t>
  </si>
  <si>
    <t>電話加入権</t>
  </si>
  <si>
    <t>出資金</t>
  </si>
  <si>
    <t>貸　借　対　照　表</t>
  </si>
  <si>
    <t>本年度末</t>
  </si>
  <si>
    <t>前年度末</t>
  </si>
  <si>
    <t>増　　　減</t>
  </si>
  <si>
    <t>固　　定　　資　　産</t>
  </si>
  <si>
    <t>流　　動　　資　　産</t>
  </si>
  <si>
    <t>現金</t>
  </si>
  <si>
    <t>未収入金</t>
  </si>
  <si>
    <t>前払金</t>
  </si>
  <si>
    <t>貯蔵品</t>
  </si>
  <si>
    <t>固　　定　　負　　債</t>
  </si>
  <si>
    <t>長期借入金</t>
  </si>
  <si>
    <t>流　　動　　負　　債</t>
  </si>
  <si>
    <t>短期借入金</t>
  </si>
  <si>
    <t>未払金</t>
  </si>
  <si>
    <t>前受金</t>
  </si>
  <si>
    <t>科　　　　　　　目</t>
  </si>
  <si>
    <t>予　　　　　算</t>
  </si>
  <si>
    <t>決　　　　算</t>
  </si>
  <si>
    <t>差　　　　異</t>
  </si>
  <si>
    <t>保育料</t>
  </si>
  <si>
    <t>入園料</t>
  </si>
  <si>
    <t>教材費</t>
  </si>
  <si>
    <t>特別寄付金</t>
  </si>
  <si>
    <t>一般寄付金</t>
  </si>
  <si>
    <t>県補助金</t>
  </si>
  <si>
    <t>施設設備利用料</t>
  </si>
  <si>
    <t>資産売却差額</t>
  </si>
  <si>
    <t>退職金社団収入</t>
  </si>
  <si>
    <t>その他の雑収入</t>
  </si>
  <si>
    <t>基本金組入額合計</t>
  </si>
  <si>
    <t>人　　件　　費</t>
  </si>
  <si>
    <t>教員人件費</t>
  </si>
  <si>
    <t>職員人件費</t>
  </si>
  <si>
    <t>役員報酬</t>
  </si>
  <si>
    <t>退職金</t>
  </si>
  <si>
    <t>所定福利費</t>
  </si>
  <si>
    <t>光熱水費</t>
  </si>
  <si>
    <t>旅費交通費</t>
  </si>
  <si>
    <t>福利費</t>
  </si>
  <si>
    <t>通信運搬費</t>
  </si>
  <si>
    <t>印刷製本費</t>
  </si>
  <si>
    <t>保険料</t>
  </si>
  <si>
    <t>賃借料</t>
  </si>
  <si>
    <t>公租公課</t>
  </si>
  <si>
    <t>会費負担金</t>
  </si>
  <si>
    <t>研修費</t>
  </si>
  <si>
    <t>報酬委託手数料</t>
  </si>
  <si>
    <t>広報費</t>
  </si>
  <si>
    <t>渉外費</t>
  </si>
  <si>
    <t>法人費</t>
  </si>
  <si>
    <t>新聞雑誌費</t>
  </si>
  <si>
    <t>保健衛生費</t>
  </si>
  <si>
    <t>修繕費</t>
  </si>
  <si>
    <t>車輌燃料費</t>
  </si>
  <si>
    <t>車輌修繕費</t>
  </si>
  <si>
    <t>（金融機関）</t>
  </si>
  <si>
    <t>教員人件費支出</t>
  </si>
  <si>
    <t>資　金　収　支　計　算　書</t>
  </si>
  <si>
    <t>収　　入　　の　　部</t>
  </si>
  <si>
    <t>保育料収入</t>
  </si>
  <si>
    <t>入園料収入</t>
  </si>
  <si>
    <t>特別寄付金収入</t>
  </si>
  <si>
    <t>一般寄付金収入</t>
  </si>
  <si>
    <t>　</t>
  </si>
  <si>
    <t>県補助金収入</t>
  </si>
  <si>
    <t>施設設備利用料収入</t>
  </si>
  <si>
    <t>長期借入金収入</t>
  </si>
  <si>
    <t>短期借入金収入</t>
  </si>
  <si>
    <t>資金収入調整勘定</t>
  </si>
  <si>
    <t>前年度繰越支払資金</t>
  </si>
  <si>
    <t>収入の部合計</t>
  </si>
  <si>
    <t>支　　出　　の　　部</t>
  </si>
  <si>
    <t>教材費支出</t>
  </si>
  <si>
    <t>借入金等利息支出</t>
  </si>
  <si>
    <t>長期借入金利息支出</t>
  </si>
  <si>
    <t>借入金等返済支出</t>
  </si>
  <si>
    <t>土地支出</t>
  </si>
  <si>
    <t>建物支出</t>
  </si>
  <si>
    <t>構築物支出</t>
  </si>
  <si>
    <t>建設仮勘定支出</t>
  </si>
  <si>
    <t>機器備品支出</t>
  </si>
  <si>
    <t>図書支出</t>
  </si>
  <si>
    <t>預り金支払支出</t>
  </si>
  <si>
    <t>（内就園奨励費補助金支出）</t>
  </si>
  <si>
    <t>支出の部合計</t>
  </si>
  <si>
    <t>勘定科目</t>
  </si>
  <si>
    <t>摘　　　　　　　　要</t>
  </si>
  <si>
    <t>残高</t>
  </si>
  <si>
    <t>手元現金</t>
  </si>
  <si>
    <t>＜合計＞</t>
  </si>
  <si>
    <t>普通預金</t>
  </si>
  <si>
    <t>米信</t>
  </si>
  <si>
    <t>００４６８２３</t>
  </si>
  <si>
    <t>合銀</t>
  </si>
  <si>
    <t>２４４４４４１</t>
  </si>
  <si>
    <t>米信/本町</t>
  </si>
  <si>
    <t>満期日</t>
  </si>
  <si>
    <t>定期預金</t>
  </si>
  <si>
    <t>元利金継続</t>
  </si>
  <si>
    <t>単価</t>
  </si>
  <si>
    <t>数量</t>
  </si>
  <si>
    <t>エプロン</t>
  </si>
  <si>
    <t>ベレー帽</t>
  </si>
  <si>
    <t>スモック</t>
  </si>
  <si>
    <t>かばん</t>
  </si>
  <si>
    <t>米子２４－０８１５</t>
  </si>
  <si>
    <t>３月分</t>
  </si>
  <si>
    <t>共済掛金</t>
  </si>
  <si>
    <t>１号基本金</t>
  </si>
  <si>
    <t>４号基本金</t>
  </si>
  <si>
    <t>学校法人良善幼稚園</t>
  </si>
  <si>
    <t>勘　定　明　細</t>
    <rPh sb="0" eb="3">
      <t>カンジョウ</t>
    </rPh>
    <rPh sb="4" eb="7">
      <t>メイサイ</t>
    </rPh>
    <phoneticPr fontId="2"/>
  </si>
  <si>
    <t>学校法人良善幼稚園</t>
    <rPh sb="0" eb="2">
      <t>ガッコウ</t>
    </rPh>
    <rPh sb="2" eb="4">
      <t>ホウジン</t>
    </rPh>
    <rPh sb="4" eb="5">
      <t>リョウ</t>
    </rPh>
    <rPh sb="5" eb="6">
      <t>ゼン</t>
    </rPh>
    <rPh sb="6" eb="9">
      <t>ヨウチエン</t>
    </rPh>
    <phoneticPr fontId="7"/>
  </si>
  <si>
    <t>米子市安倍65番地</t>
    <rPh sb="0" eb="3">
      <t>ヨナゴシ</t>
    </rPh>
    <rPh sb="3" eb="5">
      <t>アベ</t>
    </rPh>
    <rPh sb="7" eb="9">
      <t>バンチ</t>
    </rPh>
    <phoneticPr fontId="7"/>
  </si>
  <si>
    <t>米子市安倍65番地</t>
    <rPh sb="7" eb="9">
      <t>バンチ</t>
    </rPh>
    <phoneticPr fontId="2"/>
  </si>
  <si>
    <t>利率　　</t>
    <rPh sb="0" eb="2">
      <t>リリツ</t>
    </rPh>
    <phoneticPr fontId="7"/>
  </si>
  <si>
    <t>米子信用金庫</t>
    <rPh sb="0" eb="2">
      <t>ヨナゴ</t>
    </rPh>
    <rPh sb="2" eb="4">
      <t>シンヨウ</t>
    </rPh>
    <rPh sb="4" eb="6">
      <t>キンコ</t>
    </rPh>
    <phoneticPr fontId="7"/>
  </si>
  <si>
    <t>日本聖公会米子聖ﾆｺﾗｽ教会</t>
    <rPh sb="7" eb="8">
      <t>セイ</t>
    </rPh>
    <phoneticPr fontId="0"/>
  </si>
  <si>
    <t>体操シャツ</t>
    <rPh sb="0" eb="2">
      <t>タイソウ</t>
    </rPh>
    <phoneticPr fontId="0"/>
  </si>
  <si>
    <t>体操ズボン</t>
    <rPh sb="0" eb="2">
      <t>タイソウ</t>
    </rPh>
    <phoneticPr fontId="0"/>
  </si>
  <si>
    <t>借入金</t>
    <rPh sb="0" eb="2">
      <t>カリイレ</t>
    </rPh>
    <rPh sb="2" eb="3">
      <t>キン</t>
    </rPh>
    <phoneticPr fontId="0"/>
  </si>
  <si>
    <t>計　算　書　類</t>
    <rPh sb="0" eb="3">
      <t>ケイサン</t>
    </rPh>
    <rPh sb="4" eb="7">
      <t>ショルイ</t>
    </rPh>
    <phoneticPr fontId="7"/>
  </si>
  <si>
    <t>施設利用権</t>
    <rPh sb="0" eb="2">
      <t>シセツ</t>
    </rPh>
    <rPh sb="2" eb="5">
      <t>リヨウケン</t>
    </rPh>
    <phoneticPr fontId="0"/>
  </si>
  <si>
    <t>諸勘定明細表</t>
    <rPh sb="0" eb="1">
      <t>ショ</t>
    </rPh>
    <rPh sb="1" eb="3">
      <t>カンジョウ</t>
    </rPh>
    <phoneticPr fontId="0"/>
  </si>
  <si>
    <t>県私学会館建設負担金</t>
    <rPh sb="0" eb="1">
      <t>ケン</t>
    </rPh>
    <rPh sb="1" eb="3">
      <t>シガク</t>
    </rPh>
    <rPh sb="3" eb="5">
      <t>カイカン</t>
    </rPh>
    <rPh sb="5" eb="7">
      <t>ケンセツ</t>
    </rPh>
    <rPh sb="7" eb="10">
      <t>フタンキン</t>
    </rPh>
    <phoneticPr fontId="0"/>
  </si>
  <si>
    <t>本町支店</t>
    <rPh sb="2" eb="4">
      <t>シテン</t>
    </rPh>
    <phoneticPr fontId="0"/>
  </si>
  <si>
    <t>米子支店</t>
    <rPh sb="2" eb="4">
      <t>シテン</t>
    </rPh>
    <phoneticPr fontId="0"/>
  </si>
  <si>
    <t>16年度振替額514,980円(15年定額償却)</t>
    <rPh sb="2" eb="4">
      <t>ネンド</t>
    </rPh>
    <rPh sb="4" eb="6">
      <t>フリカエ</t>
    </rPh>
    <rPh sb="6" eb="7">
      <t>ガク</t>
    </rPh>
    <rPh sb="14" eb="15">
      <t>エン</t>
    </rPh>
    <rPh sb="18" eb="19">
      <t>ネン</t>
    </rPh>
    <rPh sb="19" eb="21">
      <t>テイガク</t>
    </rPh>
    <rPh sb="21" eb="23">
      <t>ショウキャク</t>
    </rPh>
    <phoneticPr fontId="0"/>
  </si>
  <si>
    <t>差入保証金</t>
    <rPh sb="0" eb="2">
      <t>サシイレ</t>
    </rPh>
    <rPh sb="2" eb="4">
      <t>ホショウ</t>
    </rPh>
    <rPh sb="4" eb="5">
      <t>キン</t>
    </rPh>
    <phoneticPr fontId="0"/>
  </si>
  <si>
    <t>１．重要な会計方針</t>
    <rPh sb="2" eb="4">
      <t>ジュウヨウ</t>
    </rPh>
    <rPh sb="5" eb="7">
      <t>カイケイ</t>
    </rPh>
    <rPh sb="7" eb="9">
      <t>ホウシン</t>
    </rPh>
    <phoneticPr fontId="22"/>
  </si>
  <si>
    <t>（１）引当金の計上基準</t>
    <rPh sb="3" eb="5">
      <t>ヒキアテ</t>
    </rPh>
    <rPh sb="5" eb="6">
      <t>キン</t>
    </rPh>
    <rPh sb="7" eb="9">
      <t>ケイジョウ</t>
    </rPh>
    <rPh sb="9" eb="11">
      <t>キジュン</t>
    </rPh>
    <phoneticPr fontId="22"/>
  </si>
  <si>
    <t>徴収不能引当金</t>
    <rPh sb="0" eb="2">
      <t>チョウシュウ</t>
    </rPh>
    <rPh sb="2" eb="4">
      <t>フノウ</t>
    </rPh>
    <rPh sb="4" eb="6">
      <t>ヒキアテ</t>
    </rPh>
    <rPh sb="6" eb="7">
      <t>キン</t>
    </rPh>
    <phoneticPr fontId="22"/>
  </si>
  <si>
    <t>退職給与引当金</t>
    <rPh sb="0" eb="2">
      <t>タイショク</t>
    </rPh>
    <rPh sb="2" eb="4">
      <t>キュウヨ</t>
    </rPh>
    <rPh sb="4" eb="6">
      <t>ヒキアテ</t>
    </rPh>
    <rPh sb="6" eb="7">
      <t>キン</t>
    </rPh>
    <phoneticPr fontId="22"/>
  </si>
  <si>
    <t>円</t>
    <rPh sb="0" eb="1">
      <t>エン</t>
    </rPh>
    <phoneticPr fontId="22"/>
  </si>
  <si>
    <t>(単位:円)</t>
    <rPh sb="1" eb="3">
      <t>タンイ</t>
    </rPh>
    <rPh sb="4" eb="5">
      <t>エン</t>
    </rPh>
    <phoneticPr fontId="22"/>
  </si>
  <si>
    <t>純額で表示している。</t>
    <rPh sb="0" eb="1">
      <t>ジュン</t>
    </rPh>
    <rPh sb="1" eb="2">
      <t>ガク</t>
    </rPh>
    <rPh sb="3" eb="5">
      <t>ヒョウジ</t>
    </rPh>
    <phoneticPr fontId="22"/>
  </si>
  <si>
    <t>項　　　目</t>
    <rPh sb="0" eb="1">
      <t>コウ</t>
    </rPh>
    <rPh sb="4" eb="5">
      <t>メ</t>
    </rPh>
    <phoneticPr fontId="22"/>
  </si>
  <si>
    <t>貯蔵品(販売用用品)</t>
    <rPh sb="0" eb="3">
      <t>チョゾウヒン</t>
    </rPh>
    <rPh sb="4" eb="7">
      <t>ハンバイヨウ</t>
    </rPh>
    <rPh sb="7" eb="9">
      <t>ヨウヒン</t>
    </rPh>
    <phoneticPr fontId="22"/>
  </si>
  <si>
    <t>最終仕入原価法である。</t>
    <rPh sb="0" eb="2">
      <t>サイシュウ</t>
    </rPh>
    <rPh sb="2" eb="4">
      <t>シイレ</t>
    </rPh>
    <rPh sb="4" eb="6">
      <t>ゲンカ</t>
    </rPh>
    <rPh sb="6" eb="7">
      <t>ホウ</t>
    </rPh>
    <phoneticPr fontId="22"/>
  </si>
  <si>
    <t>該当なし</t>
    <rPh sb="0" eb="2">
      <t>ガイトウ</t>
    </rPh>
    <phoneticPr fontId="22"/>
  </si>
  <si>
    <t>預り保育料収入</t>
    <rPh sb="0" eb="1">
      <t>アズカ</t>
    </rPh>
    <rPh sb="2" eb="4">
      <t>ホイク</t>
    </rPh>
    <rPh sb="4" eb="5">
      <t>リョウ</t>
    </rPh>
    <rPh sb="5" eb="7">
      <t>シュウニュウ</t>
    </rPh>
    <phoneticPr fontId="22"/>
  </si>
  <si>
    <t>預り保育諸経費(おやつ代ほか)</t>
    <rPh sb="0" eb="1">
      <t>アズカ</t>
    </rPh>
    <rPh sb="2" eb="4">
      <t>ホイク</t>
    </rPh>
    <rPh sb="4" eb="7">
      <t>ショケイヒ</t>
    </rPh>
    <rPh sb="11" eb="12">
      <t>ダイ</t>
    </rPh>
    <phoneticPr fontId="22"/>
  </si>
  <si>
    <t>差引き　表示額</t>
    <rPh sb="0" eb="2">
      <t>サシヒ</t>
    </rPh>
    <rPh sb="4" eb="6">
      <t>ヒョウジ</t>
    </rPh>
    <rPh sb="6" eb="7">
      <t>ガク</t>
    </rPh>
    <phoneticPr fontId="22"/>
  </si>
  <si>
    <t>金　　額</t>
    <rPh sb="0" eb="1">
      <t>キン</t>
    </rPh>
    <rPh sb="3" eb="4">
      <t>ガク</t>
    </rPh>
    <phoneticPr fontId="22"/>
  </si>
  <si>
    <t>注記事項</t>
    <rPh sb="0" eb="2">
      <t>チュウキ</t>
    </rPh>
    <rPh sb="2" eb="4">
      <t>ジコウ</t>
    </rPh>
    <phoneticPr fontId="22"/>
  </si>
  <si>
    <t>住所</t>
    <rPh sb="0" eb="2">
      <t>ジュウショ</t>
    </rPh>
    <phoneticPr fontId="22"/>
  </si>
  <si>
    <t>相手の名称</t>
    <rPh sb="0" eb="2">
      <t>アイテ</t>
    </rPh>
    <rPh sb="3" eb="5">
      <t>メイショウ</t>
    </rPh>
    <phoneticPr fontId="22"/>
  </si>
  <si>
    <t>当学校法人の理事の氏名</t>
    <rPh sb="0" eb="1">
      <t>トウ</t>
    </rPh>
    <rPh sb="1" eb="3">
      <t>ガッコウ</t>
    </rPh>
    <rPh sb="3" eb="5">
      <t>ホウジン</t>
    </rPh>
    <rPh sb="6" eb="8">
      <t>リジ</t>
    </rPh>
    <rPh sb="9" eb="11">
      <t>シメイ</t>
    </rPh>
    <phoneticPr fontId="22"/>
  </si>
  <si>
    <t>上記理事の相手方の役職</t>
    <rPh sb="0" eb="2">
      <t>ジョウキ</t>
    </rPh>
    <rPh sb="2" eb="4">
      <t>リジ</t>
    </rPh>
    <rPh sb="5" eb="8">
      <t>アイテガタ</t>
    </rPh>
    <rPh sb="9" eb="11">
      <t>ヤクショク</t>
    </rPh>
    <phoneticPr fontId="22"/>
  </si>
  <si>
    <t>取引内容</t>
    <rPh sb="0" eb="2">
      <t>トリヒキ</t>
    </rPh>
    <rPh sb="2" eb="4">
      <t>ナイヨウ</t>
    </rPh>
    <phoneticPr fontId="22"/>
  </si>
  <si>
    <t>事　　　項</t>
    <rPh sb="0" eb="1">
      <t>コト</t>
    </rPh>
    <rPh sb="4" eb="5">
      <t>コウ</t>
    </rPh>
    <phoneticPr fontId="22"/>
  </si>
  <si>
    <t>同教会との関係</t>
    <rPh sb="0" eb="3">
      <t>ドウキョウカイ</t>
    </rPh>
    <rPh sb="5" eb="7">
      <t>カンケイ</t>
    </rPh>
    <phoneticPr fontId="22"/>
  </si>
  <si>
    <t>当学校法人は同教会を母体として設立された。</t>
    <rPh sb="0" eb="1">
      <t>トウ</t>
    </rPh>
    <rPh sb="1" eb="3">
      <t>ガッコウ</t>
    </rPh>
    <rPh sb="3" eb="5">
      <t>ホウジン</t>
    </rPh>
    <rPh sb="6" eb="9">
      <t>ドウキョウカイ</t>
    </rPh>
    <rPh sb="10" eb="12">
      <t>ボタイ</t>
    </rPh>
    <rPh sb="15" eb="17">
      <t>セツリツ</t>
    </rPh>
    <phoneticPr fontId="22"/>
  </si>
  <si>
    <t>郵便貯金</t>
    <rPh sb="0" eb="2">
      <t>ユウビン</t>
    </rPh>
    <rPh sb="2" eb="4">
      <t>チョキン</t>
    </rPh>
    <phoneticPr fontId="0"/>
  </si>
  <si>
    <t>減価償却累計額</t>
    <rPh sb="0" eb="2">
      <t>ゲンカ</t>
    </rPh>
    <rPh sb="2" eb="4">
      <t>ショウキャク</t>
    </rPh>
    <rPh sb="4" eb="7">
      <t>ルイケイガク</t>
    </rPh>
    <phoneticPr fontId="0"/>
  </si>
  <si>
    <t>自動車リサイクル料</t>
    <rPh sb="0" eb="3">
      <t>ジドウシャ</t>
    </rPh>
    <rPh sb="8" eb="9">
      <t>リョウ</t>
    </rPh>
    <phoneticPr fontId="0"/>
  </si>
  <si>
    <t>鳥２００は００１６</t>
    <rPh sb="0" eb="1">
      <t>トリ</t>
    </rPh>
    <phoneticPr fontId="0"/>
  </si>
  <si>
    <t>100周年用　</t>
    <rPh sb="3" eb="5">
      <t>シュウネン</t>
    </rPh>
    <rPh sb="5" eb="6">
      <t>ヨウ</t>
    </rPh>
    <phoneticPr fontId="0"/>
  </si>
  <si>
    <t>＊1は、長期借入金の本年度末後１年以内返済予定額の短期借入金への振替額である。</t>
    <phoneticPr fontId="0"/>
  </si>
  <si>
    <t>＊1</t>
    <phoneticPr fontId="0"/>
  </si>
  <si>
    <t>減価償却額
の累計額</t>
    <phoneticPr fontId="0"/>
  </si>
  <si>
    <t>日本聖公会米子聖ニコラス教会</t>
    <rPh sb="7" eb="8">
      <t>セイ</t>
    </rPh>
    <phoneticPr fontId="7"/>
  </si>
  <si>
    <t>（１）純額で表示した補助活動に係る収支状況</t>
    <rPh sb="3" eb="4">
      <t>ジュン</t>
    </rPh>
    <rPh sb="4" eb="5">
      <t>ガク</t>
    </rPh>
    <rPh sb="6" eb="8">
      <t>ヒョウジ</t>
    </rPh>
    <rPh sb="10" eb="12">
      <t>ホジョ</t>
    </rPh>
    <rPh sb="12" eb="14">
      <t>カツドウ</t>
    </rPh>
    <rPh sb="15" eb="16">
      <t>カカ</t>
    </rPh>
    <rPh sb="17" eb="19">
      <t>シュウシ</t>
    </rPh>
    <rPh sb="19" eb="21">
      <t>ジョウキョウ</t>
    </rPh>
    <phoneticPr fontId="22"/>
  </si>
  <si>
    <t>（２）関連当事者間取引</t>
    <rPh sb="3" eb="5">
      <t>カンレン</t>
    </rPh>
    <rPh sb="5" eb="8">
      <t>トウジシャ</t>
    </rPh>
    <rPh sb="8" eb="9">
      <t>カン</t>
    </rPh>
    <rPh sb="9" eb="11">
      <t>トリヒキ</t>
    </rPh>
    <phoneticPr fontId="22"/>
  </si>
  <si>
    <t>内　　　容</t>
    <rPh sb="0" eb="1">
      <t>ウチ</t>
    </rPh>
    <rPh sb="4" eb="5">
      <t>カタチ</t>
    </rPh>
    <phoneticPr fontId="22"/>
  </si>
  <si>
    <t>その他</t>
    <phoneticPr fontId="7"/>
  </si>
  <si>
    <t>長期借入金</t>
    <rPh sb="0" eb="2">
      <t>チョウキ</t>
    </rPh>
    <rPh sb="2" eb="4">
      <t>カリイレ</t>
    </rPh>
    <rPh sb="4" eb="5">
      <t>キン</t>
    </rPh>
    <phoneticPr fontId="7"/>
  </si>
  <si>
    <t>短期借入金</t>
    <rPh sb="0" eb="2">
      <t>タンキ</t>
    </rPh>
    <rPh sb="2" eb="4">
      <t>カリイレ</t>
    </rPh>
    <rPh sb="4" eb="5">
      <t>キン</t>
    </rPh>
    <phoneticPr fontId="7"/>
  </si>
  <si>
    <t>公的金融機関</t>
    <rPh sb="0" eb="2">
      <t>コウテキ</t>
    </rPh>
    <rPh sb="2" eb="4">
      <t>キンユウ</t>
    </rPh>
    <rPh sb="4" eb="6">
      <t>キカン</t>
    </rPh>
    <phoneticPr fontId="7"/>
  </si>
  <si>
    <t>市中金融機関</t>
    <rPh sb="0" eb="2">
      <t>シチュウ</t>
    </rPh>
    <rPh sb="2" eb="4">
      <t>キンユウ</t>
    </rPh>
    <rPh sb="4" eb="6">
      <t>キカン</t>
    </rPh>
    <phoneticPr fontId="7"/>
  </si>
  <si>
    <t>該当なし</t>
    <rPh sb="0" eb="2">
      <t>ガイトウ</t>
    </rPh>
    <phoneticPr fontId="7"/>
  </si>
  <si>
    <t>有形固定資産</t>
    <rPh sb="0" eb="2">
      <t>ユウケイ</t>
    </rPh>
    <rPh sb="2" eb="4">
      <t>コテイ</t>
    </rPh>
    <rPh sb="4" eb="6">
      <t>シサン</t>
    </rPh>
    <phoneticPr fontId="0"/>
  </si>
  <si>
    <t>その他の固定資産</t>
    <rPh sb="2" eb="3">
      <t>タ</t>
    </rPh>
    <rPh sb="4" eb="6">
      <t>コテイ</t>
    </rPh>
    <rPh sb="6" eb="8">
      <t>シサン</t>
    </rPh>
    <phoneticPr fontId="0"/>
  </si>
  <si>
    <t>２．重要な会計方針の変更等</t>
    <rPh sb="2" eb="4">
      <t>ジュウヨウ</t>
    </rPh>
    <rPh sb="5" eb="7">
      <t>カイケイ</t>
    </rPh>
    <rPh sb="7" eb="9">
      <t>ホウシン</t>
    </rPh>
    <rPh sb="10" eb="13">
      <t>ヘンコウトウ</t>
    </rPh>
    <phoneticPr fontId="22"/>
  </si>
  <si>
    <t>３．減価償却額の累計額の合計額</t>
    <rPh sb="2" eb="4">
      <t>ゲンカ</t>
    </rPh>
    <rPh sb="4" eb="6">
      <t>ショウキャク</t>
    </rPh>
    <rPh sb="6" eb="7">
      <t>ガク</t>
    </rPh>
    <rPh sb="8" eb="11">
      <t>ルイケイガク</t>
    </rPh>
    <rPh sb="12" eb="14">
      <t>ゴウケイ</t>
    </rPh>
    <rPh sb="14" eb="15">
      <t>ガク</t>
    </rPh>
    <phoneticPr fontId="22"/>
  </si>
  <si>
    <t>４．徴収不能引当金の合計額</t>
    <rPh sb="2" eb="4">
      <t>チョウシュウ</t>
    </rPh>
    <rPh sb="4" eb="6">
      <t>フノウ</t>
    </rPh>
    <rPh sb="6" eb="8">
      <t>ヒキアテ</t>
    </rPh>
    <rPh sb="8" eb="9">
      <t>キン</t>
    </rPh>
    <rPh sb="10" eb="12">
      <t>ゴウケイ</t>
    </rPh>
    <rPh sb="12" eb="13">
      <t>ガク</t>
    </rPh>
    <phoneticPr fontId="22"/>
  </si>
  <si>
    <t>５．担保に供されている資産の種類及び額</t>
    <rPh sb="2" eb="4">
      <t>タンポ</t>
    </rPh>
    <rPh sb="5" eb="6">
      <t>キョウ</t>
    </rPh>
    <rPh sb="11" eb="13">
      <t>シサン</t>
    </rPh>
    <rPh sb="14" eb="16">
      <t>シュルイ</t>
    </rPh>
    <rPh sb="16" eb="17">
      <t>オヨ</t>
    </rPh>
    <rPh sb="18" eb="19">
      <t>ガク</t>
    </rPh>
    <phoneticPr fontId="22"/>
  </si>
  <si>
    <t>（２）たな卸資産の評価基準及び評価方法</t>
    <rPh sb="5" eb="6">
      <t>オロシ</t>
    </rPh>
    <rPh sb="6" eb="8">
      <t>シサン</t>
    </rPh>
    <rPh sb="9" eb="11">
      <t>ヒョウカ</t>
    </rPh>
    <rPh sb="11" eb="13">
      <t>キジュン</t>
    </rPh>
    <rPh sb="13" eb="14">
      <t>オヨ</t>
    </rPh>
    <rPh sb="15" eb="17">
      <t>ヒョウカ</t>
    </rPh>
    <rPh sb="17" eb="19">
      <t>ホウホウ</t>
    </rPh>
    <phoneticPr fontId="22"/>
  </si>
  <si>
    <t>（３）預り保育料収入に係る収支の表示方法</t>
    <rPh sb="3" eb="4">
      <t>アズカ</t>
    </rPh>
    <rPh sb="5" eb="7">
      <t>ホイク</t>
    </rPh>
    <rPh sb="7" eb="8">
      <t>リョウ</t>
    </rPh>
    <rPh sb="8" eb="10">
      <t>シュウニュウ</t>
    </rPh>
    <rPh sb="11" eb="12">
      <t>カカ</t>
    </rPh>
    <rPh sb="13" eb="15">
      <t>シュウシ</t>
    </rPh>
    <rPh sb="16" eb="18">
      <t>ヒョウジ</t>
    </rPh>
    <rPh sb="18" eb="20">
      <t>ホウホウ</t>
    </rPh>
    <phoneticPr fontId="22"/>
  </si>
  <si>
    <t>〔預り保育料収入〕</t>
    <rPh sb="1" eb="2">
      <t>アズ</t>
    </rPh>
    <rPh sb="3" eb="5">
      <t>ホイク</t>
    </rPh>
    <rPh sb="5" eb="6">
      <t>リョウ</t>
    </rPh>
    <rPh sb="6" eb="8">
      <t>シュウニュウ</t>
    </rPh>
    <phoneticPr fontId="22"/>
  </si>
  <si>
    <t xml:space="preserve">  未収入金の徴収不能に備えるため、個別に見積もった徴収不能見込額を計上している。</t>
    <phoneticPr fontId="22"/>
  </si>
  <si>
    <t>　日本聖公会米子聖ニコラス教会</t>
    <rPh sb="1" eb="3">
      <t>ニホン</t>
    </rPh>
    <rPh sb="3" eb="4">
      <t>セイ</t>
    </rPh>
    <rPh sb="4" eb="5">
      <t>コウ</t>
    </rPh>
    <rPh sb="5" eb="6">
      <t>カイ</t>
    </rPh>
    <rPh sb="6" eb="8">
      <t>ヨナゴ</t>
    </rPh>
    <rPh sb="8" eb="9">
      <t>セイ</t>
    </rPh>
    <rPh sb="13" eb="15">
      <t>キョウカイ</t>
    </rPh>
    <phoneticPr fontId="22"/>
  </si>
  <si>
    <t>　鳥取県米子市安倍７２－２</t>
    <rPh sb="1" eb="4">
      <t>トットリケン</t>
    </rPh>
    <rPh sb="4" eb="7">
      <t>ヨナゴシ</t>
    </rPh>
    <rPh sb="7" eb="9">
      <t>アベ</t>
    </rPh>
    <phoneticPr fontId="22"/>
  </si>
  <si>
    <t>　代表役員　司祭</t>
    <rPh sb="1" eb="3">
      <t>ダイヒョウ</t>
    </rPh>
    <rPh sb="3" eb="5">
      <t>ヤクイン</t>
    </rPh>
    <rPh sb="6" eb="8">
      <t>シサイ</t>
    </rPh>
    <phoneticPr fontId="22"/>
  </si>
  <si>
    <t>無利息</t>
    <phoneticPr fontId="7"/>
  </si>
  <si>
    <t>鳥２００さ３９４</t>
    <rPh sb="0" eb="1">
      <t>トリ</t>
    </rPh>
    <phoneticPr fontId="7"/>
  </si>
  <si>
    <t>利息受取
方法</t>
    <phoneticPr fontId="7"/>
  </si>
  <si>
    <t>シューズ入れ</t>
    <phoneticPr fontId="7"/>
  </si>
  <si>
    <t>１年内返済額</t>
    <phoneticPr fontId="7"/>
  </si>
  <si>
    <t>未払金</t>
    <phoneticPr fontId="0"/>
  </si>
  <si>
    <t>前受金</t>
    <phoneticPr fontId="0"/>
  </si>
  <si>
    <t>預り金</t>
    <phoneticPr fontId="0"/>
  </si>
  <si>
    <t>基本金</t>
    <phoneticPr fontId="0"/>
  </si>
  <si>
    <t>立替金</t>
    <rPh sb="0" eb="2">
      <t>タテカエ</t>
    </rPh>
    <rPh sb="2" eb="3">
      <t>キン</t>
    </rPh>
    <phoneticPr fontId="7"/>
  </si>
  <si>
    <t>米子聖ニコラス教会</t>
    <rPh sb="0" eb="2">
      <t>ヨナゴ</t>
    </rPh>
    <rPh sb="2" eb="3">
      <t>セイ</t>
    </rPh>
    <rPh sb="7" eb="9">
      <t>キョウカイ</t>
    </rPh>
    <phoneticPr fontId="7"/>
  </si>
  <si>
    <t>人　件　費　支　出　内　訳　表</t>
  </si>
  <si>
    <t>科　　　　　目</t>
  </si>
  <si>
    <t>金　　　　　額</t>
  </si>
  <si>
    <t>　本務教員</t>
  </si>
  <si>
    <t>　　　本俸</t>
  </si>
  <si>
    <t>　　　期末手当</t>
  </si>
  <si>
    <t>　　　その他の手当</t>
  </si>
  <si>
    <t>　兼務教員</t>
  </si>
  <si>
    <t>　パート教員</t>
    <rPh sb="4" eb="6">
      <t>キョウイン</t>
    </rPh>
    <phoneticPr fontId="0"/>
  </si>
  <si>
    <t>職員人件費支出</t>
  </si>
  <si>
    <t>　本務職員</t>
  </si>
  <si>
    <t>　パート職員</t>
  </si>
  <si>
    <t>役員報酬支出</t>
  </si>
  <si>
    <t>退職金支出</t>
  </si>
  <si>
    <t>　教員</t>
  </si>
  <si>
    <t>　職員</t>
  </si>
  <si>
    <t>所定福利費支出</t>
  </si>
  <si>
    <t>固定資産明細表より</t>
    <rPh sb="0" eb="2">
      <t>コテイ</t>
    </rPh>
    <rPh sb="2" eb="4">
      <t>シサン</t>
    </rPh>
    <rPh sb="4" eb="7">
      <t>メイサイヒョウ</t>
    </rPh>
    <phoneticPr fontId="22"/>
  </si>
  <si>
    <t>基本金明細表より</t>
    <rPh sb="0" eb="2">
      <t>キホン</t>
    </rPh>
    <rPh sb="2" eb="3">
      <t>キン</t>
    </rPh>
    <rPh sb="3" eb="6">
      <t>メイサイヒョウ</t>
    </rPh>
    <phoneticPr fontId="22"/>
  </si>
  <si>
    <t>小計</t>
    <rPh sb="0" eb="2">
      <t>ショウケイ</t>
    </rPh>
    <phoneticPr fontId="7"/>
  </si>
  <si>
    <t>借入金</t>
    <phoneticPr fontId="0"/>
  </si>
  <si>
    <t>資産の種類</t>
    <phoneticPr fontId="0"/>
  </si>
  <si>
    <t>減価償却累計額</t>
    <rPh sb="0" eb="2">
      <t>ゲンカ</t>
    </rPh>
    <rPh sb="2" eb="4">
      <t>ショウキャク</t>
    </rPh>
    <rPh sb="4" eb="6">
      <t>ルイケイ</t>
    </rPh>
    <rPh sb="6" eb="7">
      <t>ガク</t>
    </rPh>
    <phoneticPr fontId="0"/>
  </si>
  <si>
    <t>期首</t>
    <rPh sb="0" eb="2">
      <t>キシュ</t>
    </rPh>
    <phoneticPr fontId="0"/>
  </si>
  <si>
    <t>期末</t>
    <rPh sb="0" eb="2">
      <t>キマツ</t>
    </rPh>
    <phoneticPr fontId="0"/>
  </si>
  <si>
    <t>減価償却</t>
    <rPh sb="0" eb="2">
      <t>ゲンカ</t>
    </rPh>
    <rPh sb="2" eb="4">
      <t>ショウキャク</t>
    </rPh>
    <phoneticPr fontId="0"/>
  </si>
  <si>
    <t>減少</t>
    <rPh sb="0" eb="2">
      <t>ゲンショウ</t>
    </rPh>
    <phoneticPr fontId="0"/>
  </si>
  <si>
    <t>　　（１）借入金返済による基本金組入高</t>
    <rPh sb="5" eb="7">
      <t>カリイレ</t>
    </rPh>
    <rPh sb="7" eb="8">
      <t>キン</t>
    </rPh>
    <rPh sb="8" eb="10">
      <t>ヘンサイ</t>
    </rPh>
    <rPh sb="13" eb="15">
      <t>キホン</t>
    </rPh>
    <rPh sb="15" eb="16">
      <t>キン</t>
    </rPh>
    <rPh sb="16" eb="18">
      <t>クミイレ</t>
    </rPh>
    <rPh sb="18" eb="19">
      <t>ダカ</t>
    </rPh>
    <phoneticPr fontId="0"/>
  </si>
  <si>
    <t>１．施設・設備取得のための借入</t>
    <rPh sb="2" eb="4">
      <t>シセツ</t>
    </rPh>
    <rPh sb="7" eb="9">
      <t>シュトク</t>
    </rPh>
    <rPh sb="13" eb="15">
      <t>カリイレ</t>
    </rPh>
    <phoneticPr fontId="7"/>
  </si>
  <si>
    <t>期末未収入金</t>
  </si>
  <si>
    <t>前期末未収入金収入</t>
  </si>
  <si>
    <t>預り金受入収入</t>
  </si>
  <si>
    <t>前期末未払金支払支出</t>
  </si>
  <si>
    <t>１．寄贈を受けた時</t>
    <rPh sb="2" eb="4">
      <t>キゾウ</t>
    </rPh>
    <rPh sb="5" eb="6">
      <t>ウ</t>
    </rPh>
    <rPh sb="8" eb="9">
      <t>トキ</t>
    </rPh>
    <phoneticPr fontId="0"/>
  </si>
  <si>
    <t>２．災害などによる廃棄</t>
    <rPh sb="2" eb="4">
      <t>サイガイ</t>
    </rPh>
    <rPh sb="9" eb="11">
      <t>ハイキ</t>
    </rPh>
    <phoneticPr fontId="0"/>
  </si>
  <si>
    <t>３．その他売買以外の特殊な理由による増減</t>
    <rPh sb="4" eb="5">
      <t>タ</t>
    </rPh>
    <rPh sb="5" eb="7">
      <t>バイバイ</t>
    </rPh>
    <rPh sb="7" eb="9">
      <t>イガイ</t>
    </rPh>
    <rPh sb="10" eb="12">
      <t>トクシュ</t>
    </rPh>
    <rPh sb="13" eb="15">
      <t>リユウ</t>
    </rPh>
    <rPh sb="18" eb="20">
      <t>ゾウゲン</t>
    </rPh>
    <phoneticPr fontId="0"/>
  </si>
  <si>
    <t>４．資産総額の1％か、3,000万円を超える場合</t>
    <rPh sb="2" eb="4">
      <t>シサン</t>
    </rPh>
    <rPh sb="4" eb="6">
      <t>ソウガク</t>
    </rPh>
    <rPh sb="16" eb="18">
      <t>マンエン</t>
    </rPh>
    <rPh sb="19" eb="20">
      <t>コ</t>
    </rPh>
    <rPh sb="22" eb="24">
      <t>バアイ</t>
    </rPh>
    <phoneticPr fontId="0"/>
  </si>
  <si>
    <t>当期末</t>
    <rPh sb="0" eb="2">
      <t>トウキ</t>
    </rPh>
    <rPh sb="2" eb="3">
      <t>マツ</t>
    </rPh>
    <phoneticPr fontId="0"/>
  </si>
  <si>
    <t>前期末</t>
    <rPh sb="0" eb="3">
      <t>ゼンキマツ</t>
    </rPh>
    <phoneticPr fontId="0"/>
  </si>
  <si>
    <t>当期取崩高</t>
    <rPh sb="2" eb="4">
      <t>トリクズシ</t>
    </rPh>
    <phoneticPr fontId="7"/>
  </si>
  <si>
    <t>当期組入高</t>
    <rPh sb="2" eb="4">
      <t>クミイレ</t>
    </rPh>
    <rPh sb="4" eb="5">
      <t>ダカ</t>
    </rPh>
    <phoneticPr fontId="7"/>
  </si>
  <si>
    <t>借入金</t>
    <phoneticPr fontId="7"/>
  </si>
  <si>
    <t>未収入金</t>
    <rPh sb="0" eb="2">
      <t>ミシュウ</t>
    </rPh>
    <rPh sb="2" eb="3">
      <t>ニュウ</t>
    </rPh>
    <rPh sb="3" eb="4">
      <t>キン</t>
    </rPh>
    <phoneticPr fontId="7"/>
  </si>
  <si>
    <t>TBとの一致</t>
    <rPh sb="4" eb="6">
      <t>イッチ</t>
    </rPh>
    <phoneticPr fontId="0"/>
  </si>
  <si>
    <t>値貼付</t>
    <rPh sb="0" eb="1">
      <t>アタイ</t>
    </rPh>
    <rPh sb="1" eb="3">
      <t>ハリツケ</t>
    </rPh>
    <phoneticPr fontId="0"/>
  </si>
  <si>
    <t>＊1</t>
  </si>
  <si>
    <t>次年度4月分保育料</t>
    <rPh sb="0" eb="1">
      <t>ジ</t>
    </rPh>
    <rPh sb="4" eb="6">
      <t>ガツブン</t>
    </rPh>
    <rPh sb="6" eb="8">
      <t>ホイク</t>
    </rPh>
    <rPh sb="8" eb="9">
      <t>リョウ</t>
    </rPh>
    <phoneticPr fontId="0"/>
  </si>
  <si>
    <t>次年度4月分バス収入</t>
    <rPh sb="0" eb="1">
      <t>ジ</t>
    </rPh>
    <rPh sb="4" eb="6">
      <t>ガツブン</t>
    </rPh>
    <rPh sb="8" eb="10">
      <t>シュウニュウ</t>
    </rPh>
    <phoneticPr fontId="0"/>
  </si>
  <si>
    <t>退職金</t>
    <rPh sb="0" eb="3">
      <t>タイショクキン</t>
    </rPh>
    <phoneticPr fontId="7"/>
  </si>
  <si>
    <t>退職金社団収入</t>
    <rPh sb="0" eb="2">
      <t>タイショク</t>
    </rPh>
    <rPh sb="2" eb="3">
      <t>キン</t>
    </rPh>
    <rPh sb="3" eb="5">
      <t>シャダン</t>
    </rPh>
    <rPh sb="5" eb="7">
      <t>シュウニュウ</t>
    </rPh>
    <phoneticPr fontId="7"/>
  </si>
  <si>
    <t>口座No</t>
    <rPh sb="0" eb="2">
      <t>コウザ</t>
    </rPh>
    <phoneticPr fontId="7"/>
  </si>
  <si>
    <t>注）１</t>
    <phoneticPr fontId="0"/>
  </si>
  <si>
    <t>第1号様式</t>
    <rPh sb="0" eb="1">
      <t>ダイ</t>
    </rPh>
    <rPh sb="2" eb="3">
      <t>ゴウ</t>
    </rPh>
    <rPh sb="3" eb="5">
      <t>ヨウシキ</t>
    </rPh>
    <phoneticPr fontId="30"/>
  </si>
  <si>
    <t>科　　　　　　　目</t>
    <phoneticPr fontId="7"/>
  </si>
  <si>
    <t>園児納付金収入</t>
  </si>
  <si>
    <t>手 数 料 収 入</t>
  </si>
  <si>
    <t>寄 付 金 収 入</t>
  </si>
  <si>
    <t>補 助 金 収 入</t>
  </si>
  <si>
    <t>市町村補助金収入</t>
    <rPh sb="1" eb="3">
      <t>チョウソン</t>
    </rPh>
    <phoneticPr fontId="32"/>
  </si>
  <si>
    <t>資産売却収入</t>
  </si>
  <si>
    <t>付随事業・収益事業収入</t>
    <rPh sb="0" eb="2">
      <t>フズイ</t>
    </rPh>
    <rPh sb="2" eb="4">
      <t>ジギョウ</t>
    </rPh>
    <rPh sb="5" eb="7">
      <t>シュウエキ</t>
    </rPh>
    <rPh sb="7" eb="9">
      <t>ジギョウ</t>
    </rPh>
    <rPh sb="9" eb="11">
      <t>シュウニュウ</t>
    </rPh>
    <phoneticPr fontId="31"/>
  </si>
  <si>
    <t>スクールバス収入</t>
    <rPh sb="6" eb="8">
      <t>シュウニュウ</t>
    </rPh>
    <phoneticPr fontId="1"/>
  </si>
  <si>
    <t>用品販売収入</t>
    <phoneticPr fontId="1"/>
  </si>
  <si>
    <t>受取利息・配当金収入</t>
    <rPh sb="0" eb="2">
      <t>ウケトリ</t>
    </rPh>
    <rPh sb="2" eb="4">
      <t>リソク</t>
    </rPh>
    <rPh sb="5" eb="8">
      <t>ハイトウキン</t>
    </rPh>
    <rPh sb="8" eb="10">
      <t>シュウニュウ</t>
    </rPh>
    <phoneticPr fontId="31"/>
  </si>
  <si>
    <t>その他の受取利息・配当金収入</t>
    <rPh sb="2" eb="3">
      <t>タ</t>
    </rPh>
    <phoneticPr fontId="31"/>
  </si>
  <si>
    <t>雑    収    入</t>
  </si>
  <si>
    <t>科　　　　　　　目</t>
    <phoneticPr fontId="7"/>
  </si>
  <si>
    <t>借 入 金 等 収 入</t>
  </si>
  <si>
    <t>（日本私立学校振興･共済事業団）</t>
    <rPh sb="1" eb="3">
      <t>ニホン</t>
    </rPh>
    <rPh sb="3" eb="5">
      <t>シリツ</t>
    </rPh>
    <rPh sb="5" eb="7">
      <t>ガッコウ</t>
    </rPh>
    <rPh sb="7" eb="9">
      <t>シンコウ</t>
    </rPh>
    <rPh sb="10" eb="12">
      <t>キョウサイ</t>
    </rPh>
    <rPh sb="12" eb="15">
      <t>ジギョウダン</t>
    </rPh>
    <phoneticPr fontId="1"/>
  </si>
  <si>
    <t>（県私学振興会）</t>
  </si>
  <si>
    <t>（金　融　機　関）</t>
  </si>
  <si>
    <t>（その他）</t>
    <rPh sb="3" eb="4">
      <t>タ</t>
    </rPh>
    <phoneticPr fontId="31"/>
  </si>
  <si>
    <t>前 受 金 収 入</t>
  </si>
  <si>
    <t>保育料等前受金収入</t>
    <rPh sb="0" eb="2">
      <t>ホイク</t>
    </rPh>
    <rPh sb="2" eb="4">
      <t>リョウトウ</t>
    </rPh>
    <rPh sb="4" eb="6">
      <t>マエウケ</t>
    </rPh>
    <rPh sb="6" eb="7">
      <t>キン</t>
    </rPh>
    <rPh sb="7" eb="9">
      <t>シュウニュウ</t>
    </rPh>
    <phoneticPr fontId="31"/>
  </si>
  <si>
    <t>そ の 他 の 収 入</t>
  </si>
  <si>
    <t>減価償却引当特定資産取崩収入</t>
    <rPh sb="0" eb="2">
      <t>ゲンカ</t>
    </rPh>
    <rPh sb="2" eb="4">
      <t>ショウキャク</t>
    </rPh>
    <rPh sb="4" eb="6">
      <t>ヒキアテ</t>
    </rPh>
    <rPh sb="6" eb="8">
      <t>トクテイ</t>
    </rPh>
    <rPh sb="8" eb="10">
      <t>シサン</t>
    </rPh>
    <rPh sb="10" eb="12">
      <t>トリクズシ</t>
    </rPh>
    <rPh sb="12" eb="14">
      <t>シュウニュウ</t>
    </rPh>
    <phoneticPr fontId="7"/>
  </si>
  <si>
    <t>　（内就園奨励費補助金収入）</t>
  </si>
  <si>
    <t>差入保証金回収収入</t>
    <rPh sb="0" eb="2">
      <t>サシイレ</t>
    </rPh>
    <rPh sb="2" eb="5">
      <t>ホショウキン</t>
    </rPh>
    <rPh sb="5" eb="7">
      <t>カイシュウ</t>
    </rPh>
    <rPh sb="7" eb="9">
      <t>シュウニュウ</t>
    </rPh>
    <phoneticPr fontId="1"/>
  </si>
  <si>
    <t>前期末前受金</t>
  </si>
  <si>
    <t>科　　　　　　　目</t>
    <phoneticPr fontId="7"/>
  </si>
  <si>
    <t>人  件  費  支  出</t>
  </si>
  <si>
    <t>経 　費　 支 　出</t>
  </si>
  <si>
    <t>消耗品費支出</t>
  </si>
  <si>
    <t>光熱水費支出</t>
  </si>
  <si>
    <t>旅費交通費支出</t>
  </si>
  <si>
    <t>福利費支出</t>
  </si>
  <si>
    <t>通信運搬費支出</t>
  </si>
  <si>
    <t>印刷製本費支出</t>
  </si>
  <si>
    <t>保険料支出</t>
  </si>
  <si>
    <t>賃借料支出</t>
  </si>
  <si>
    <t>公租公課支出</t>
  </si>
  <si>
    <t>会費負担金支出</t>
  </si>
  <si>
    <t>研修費支出</t>
  </si>
  <si>
    <t>報酬委託手数料支出</t>
  </si>
  <si>
    <t>広報費支出</t>
  </si>
  <si>
    <t>渉外費支出</t>
  </si>
  <si>
    <t>法人費支出</t>
  </si>
  <si>
    <t>新聞雑誌費支出</t>
  </si>
  <si>
    <t>保健衛生費支出</t>
  </si>
  <si>
    <t>修繕費支出</t>
  </si>
  <si>
    <t>行事費支出</t>
  </si>
  <si>
    <t>給食費支出</t>
    <rPh sb="0" eb="3">
      <t>キュウショクヒ</t>
    </rPh>
    <rPh sb="3" eb="5">
      <t>シシュツ</t>
    </rPh>
    <phoneticPr fontId="1"/>
  </si>
  <si>
    <t>奨学費支出</t>
  </si>
  <si>
    <t>用品仕入支出</t>
    <rPh sb="0" eb="2">
      <t>ヨウヒン</t>
    </rPh>
    <rPh sb="2" eb="4">
      <t>シイレ</t>
    </rPh>
    <rPh sb="4" eb="6">
      <t>シシュツ</t>
    </rPh>
    <phoneticPr fontId="1"/>
  </si>
  <si>
    <t>雑費支出</t>
    <rPh sb="0" eb="2">
      <t>ザッピ</t>
    </rPh>
    <rPh sb="2" eb="4">
      <t>シシュツ</t>
    </rPh>
    <phoneticPr fontId="1"/>
  </si>
  <si>
    <t>（その他）</t>
    <rPh sb="3" eb="4">
      <t>タ</t>
    </rPh>
    <phoneticPr fontId="1"/>
  </si>
  <si>
    <t>短期借入金利息支出</t>
  </si>
  <si>
    <t>施設関係支出</t>
  </si>
  <si>
    <t>設備関係支出</t>
  </si>
  <si>
    <t>車両支出</t>
    <rPh sb="0" eb="2">
      <t>シャリョウ</t>
    </rPh>
    <phoneticPr fontId="31"/>
  </si>
  <si>
    <t>ソフトウェア支出</t>
    <rPh sb="6" eb="8">
      <t>シシュツ</t>
    </rPh>
    <phoneticPr fontId="31"/>
  </si>
  <si>
    <t>資産運用支出</t>
  </si>
  <si>
    <t>減価償却引当特定資産繰入支出</t>
    <rPh sb="8" eb="10">
      <t>シサン</t>
    </rPh>
    <phoneticPr fontId="1"/>
  </si>
  <si>
    <t>　</t>
    <phoneticPr fontId="1"/>
  </si>
  <si>
    <t>　</t>
    <phoneticPr fontId="7"/>
  </si>
  <si>
    <t>その他の支出</t>
  </si>
  <si>
    <t>立替金支払支出</t>
    <rPh sb="0" eb="2">
      <t>タテカエ</t>
    </rPh>
    <rPh sb="2" eb="3">
      <t>キン</t>
    </rPh>
    <phoneticPr fontId="31"/>
  </si>
  <si>
    <t>差入保証金支払支出</t>
    <rPh sb="0" eb="2">
      <t>サシイレ</t>
    </rPh>
    <rPh sb="2" eb="4">
      <t>ホショウ</t>
    </rPh>
    <rPh sb="4" eb="5">
      <t>キン</t>
    </rPh>
    <rPh sb="5" eb="7">
      <t>シハライ</t>
    </rPh>
    <rPh sb="7" eb="9">
      <t>シシュツ</t>
    </rPh>
    <phoneticPr fontId="29"/>
  </si>
  <si>
    <t>資金支出調整勘定</t>
  </si>
  <si>
    <t>期末未払金</t>
    <phoneticPr fontId="1"/>
  </si>
  <si>
    <t>前期末立替金</t>
    <rPh sb="3" eb="6">
      <t>タテカエキン</t>
    </rPh>
    <phoneticPr fontId="31"/>
  </si>
  <si>
    <t>翌年度繰越支払資金</t>
    <rPh sb="0" eb="1">
      <t>ヨク</t>
    </rPh>
    <phoneticPr fontId="29"/>
  </si>
  <si>
    <t>収入と支出の差額</t>
  </si>
  <si>
    <t>現預金との差異</t>
    <rPh sb="0" eb="3">
      <t>ゲンヨキン</t>
    </rPh>
    <rPh sb="5" eb="7">
      <t>サイ</t>
    </rPh>
    <phoneticPr fontId="7"/>
  </si>
  <si>
    <t>第5号様式</t>
    <rPh sb="0" eb="1">
      <t>ダイ</t>
    </rPh>
    <rPh sb="2" eb="3">
      <t>ゴウ</t>
    </rPh>
    <rPh sb="3" eb="5">
      <t>ヨウシキ</t>
    </rPh>
    <phoneticPr fontId="1"/>
  </si>
  <si>
    <t>事　業　活　動　収　支　計　算　書</t>
    <rPh sb="0" eb="1">
      <t>コト</t>
    </rPh>
    <rPh sb="2" eb="3">
      <t>ギョウ</t>
    </rPh>
    <rPh sb="4" eb="5">
      <t>カツ</t>
    </rPh>
    <rPh sb="6" eb="7">
      <t>ドウ</t>
    </rPh>
    <phoneticPr fontId="31"/>
  </si>
  <si>
    <t>教育活動収支</t>
    <phoneticPr fontId="31"/>
  </si>
  <si>
    <t>事業活動収入の部</t>
    <rPh sb="0" eb="2">
      <t>ジギョウ</t>
    </rPh>
    <rPh sb="2" eb="4">
      <t>カツドウ</t>
    </rPh>
    <rPh sb="4" eb="6">
      <t>シュウニュウ</t>
    </rPh>
    <rPh sb="7" eb="8">
      <t>ブ</t>
    </rPh>
    <phoneticPr fontId="31"/>
  </si>
  <si>
    <t>園　児　納　付　金</t>
    <phoneticPr fontId="31"/>
  </si>
  <si>
    <t>手　　数　　料</t>
  </si>
  <si>
    <t>寄　　付　　金</t>
  </si>
  <si>
    <t>現物寄付</t>
    <phoneticPr fontId="31"/>
  </si>
  <si>
    <t>経常費等補助金</t>
    <rPh sb="0" eb="2">
      <t>ケイジョウ</t>
    </rPh>
    <rPh sb="2" eb="3">
      <t>ヒ</t>
    </rPh>
    <rPh sb="3" eb="4">
      <t>トウ</t>
    </rPh>
    <rPh sb="4" eb="7">
      <t>ホジョキン</t>
    </rPh>
    <phoneticPr fontId="31"/>
  </si>
  <si>
    <t>市町村補助金</t>
    <rPh sb="1" eb="3">
      <t>チョウソン</t>
    </rPh>
    <phoneticPr fontId="32"/>
  </si>
  <si>
    <t>付随事業収入</t>
    <rPh sb="0" eb="2">
      <t>フズイ</t>
    </rPh>
    <rPh sb="2" eb="4">
      <t>ジギョウ</t>
    </rPh>
    <rPh sb="4" eb="6">
      <t>シュウニュウ</t>
    </rPh>
    <phoneticPr fontId="31"/>
  </si>
  <si>
    <t>スクールバス収入</t>
    <rPh sb="6" eb="8">
      <t>シュウニュウ</t>
    </rPh>
    <phoneticPr fontId="7"/>
  </si>
  <si>
    <t>用品販売収入</t>
    <phoneticPr fontId="1"/>
  </si>
  <si>
    <t>雑　　収　　入</t>
  </si>
  <si>
    <t>その他の雑収入</t>
    <phoneticPr fontId="1"/>
  </si>
  <si>
    <t>教育活動収入　計</t>
    <rPh sb="0" eb="2">
      <t>キョウイク</t>
    </rPh>
    <rPh sb="2" eb="4">
      <t>カツドウ</t>
    </rPh>
    <rPh sb="4" eb="6">
      <t>シュウニュウ</t>
    </rPh>
    <rPh sb="7" eb="8">
      <t>ケイ</t>
    </rPh>
    <phoneticPr fontId="31"/>
  </si>
  <si>
    <t>教育活動収支</t>
    <phoneticPr fontId="31"/>
  </si>
  <si>
    <t>事業活動支出の部</t>
    <rPh sb="0" eb="2">
      <t>ジギョウ</t>
    </rPh>
    <rPh sb="2" eb="4">
      <t>カツドウ</t>
    </rPh>
    <rPh sb="4" eb="6">
      <t>シシュツ</t>
    </rPh>
    <rPh sb="7" eb="8">
      <t>ブ</t>
    </rPh>
    <phoneticPr fontId="31"/>
  </si>
  <si>
    <t>経　　　　　　費</t>
  </si>
  <si>
    <t>消耗品費</t>
    <phoneticPr fontId="1"/>
  </si>
  <si>
    <t>行事費</t>
    <rPh sb="0" eb="2">
      <t>ギョウジ</t>
    </rPh>
    <rPh sb="2" eb="3">
      <t>ヒ</t>
    </rPh>
    <phoneticPr fontId="1"/>
  </si>
  <si>
    <t>給食費</t>
    <rPh sb="0" eb="3">
      <t>キュウショクヒ</t>
    </rPh>
    <phoneticPr fontId="1"/>
  </si>
  <si>
    <t>奨学費</t>
  </si>
  <si>
    <t>用品販売原価</t>
    <rPh sb="0" eb="2">
      <t>ヨウヒン</t>
    </rPh>
    <rPh sb="2" eb="4">
      <t>ハンバイ</t>
    </rPh>
    <rPh sb="4" eb="6">
      <t>ゲンカ</t>
    </rPh>
    <phoneticPr fontId="1"/>
  </si>
  <si>
    <t>減価償却額</t>
    <rPh sb="4" eb="5">
      <t>ガク</t>
    </rPh>
    <phoneticPr fontId="1"/>
  </si>
  <si>
    <t>雑費</t>
    <rPh sb="0" eb="2">
      <t>ザッピ</t>
    </rPh>
    <phoneticPr fontId="1"/>
  </si>
  <si>
    <t>徴 収 不 能 額 等</t>
    <rPh sb="10" eb="11">
      <t>トウ</t>
    </rPh>
    <phoneticPr fontId="31"/>
  </si>
  <si>
    <t>教育活動支出　計</t>
    <rPh sb="0" eb="2">
      <t>キョウイク</t>
    </rPh>
    <rPh sb="2" eb="4">
      <t>カツドウ</t>
    </rPh>
    <rPh sb="4" eb="6">
      <t>シシュツ</t>
    </rPh>
    <rPh sb="7" eb="8">
      <t>ケイ</t>
    </rPh>
    <phoneticPr fontId="31"/>
  </si>
  <si>
    <t>教育活動収支差額</t>
    <rPh sb="0" eb="2">
      <t>キョウイク</t>
    </rPh>
    <rPh sb="2" eb="4">
      <t>カツドウ</t>
    </rPh>
    <rPh sb="4" eb="6">
      <t>シュウシ</t>
    </rPh>
    <rPh sb="6" eb="8">
      <t>サガク</t>
    </rPh>
    <phoneticPr fontId="31"/>
  </si>
  <si>
    <t>教育活動外収支</t>
    <rPh sb="0" eb="2">
      <t>キョウイク</t>
    </rPh>
    <rPh sb="2" eb="4">
      <t>カツドウ</t>
    </rPh>
    <rPh sb="4" eb="5">
      <t>ガイ</t>
    </rPh>
    <rPh sb="5" eb="7">
      <t>シュウシ</t>
    </rPh>
    <phoneticPr fontId="31"/>
  </si>
  <si>
    <t>受取利息・配当金</t>
    <rPh sb="0" eb="2">
      <t>ウケトリ</t>
    </rPh>
    <rPh sb="2" eb="4">
      <t>リソク</t>
    </rPh>
    <rPh sb="5" eb="8">
      <t>ハイトウキン</t>
    </rPh>
    <phoneticPr fontId="31"/>
  </si>
  <si>
    <t>その他の受取利息・配当金</t>
    <rPh sb="2" eb="3">
      <t>タ</t>
    </rPh>
    <phoneticPr fontId="31"/>
  </si>
  <si>
    <t>教育活動外収入　計</t>
    <rPh sb="0" eb="2">
      <t>キョウイク</t>
    </rPh>
    <rPh sb="2" eb="4">
      <t>カツドウ</t>
    </rPh>
    <rPh sb="4" eb="5">
      <t>ガイ</t>
    </rPh>
    <rPh sb="5" eb="7">
      <t>シュウニュウ</t>
    </rPh>
    <rPh sb="8" eb="9">
      <t>ケイ</t>
    </rPh>
    <phoneticPr fontId="31"/>
  </si>
  <si>
    <t>借 入 金 等  利 息</t>
  </si>
  <si>
    <t>教育活動外支出　計</t>
    <rPh sb="0" eb="2">
      <t>キョウイク</t>
    </rPh>
    <rPh sb="2" eb="4">
      <t>カツドウ</t>
    </rPh>
    <rPh sb="4" eb="5">
      <t>ガイ</t>
    </rPh>
    <rPh sb="5" eb="7">
      <t>シシュツ</t>
    </rPh>
    <rPh sb="8" eb="9">
      <t>ケイ</t>
    </rPh>
    <phoneticPr fontId="31"/>
  </si>
  <si>
    <t>教育活動外収支差額</t>
    <rPh sb="0" eb="2">
      <t>キョウイク</t>
    </rPh>
    <rPh sb="2" eb="4">
      <t>カツドウ</t>
    </rPh>
    <rPh sb="4" eb="5">
      <t>ガイ</t>
    </rPh>
    <rPh sb="5" eb="7">
      <t>シュウシ</t>
    </rPh>
    <rPh sb="7" eb="9">
      <t>サガク</t>
    </rPh>
    <phoneticPr fontId="31"/>
  </si>
  <si>
    <t>経常収支差額</t>
    <rPh sb="0" eb="2">
      <t>ケイジョウ</t>
    </rPh>
    <rPh sb="2" eb="4">
      <t>シュウシ</t>
    </rPh>
    <rPh sb="4" eb="6">
      <t>サガク</t>
    </rPh>
    <phoneticPr fontId="31"/>
  </si>
  <si>
    <t>特別収支</t>
    <rPh sb="0" eb="2">
      <t>トクベツ</t>
    </rPh>
    <rPh sb="2" eb="4">
      <t>シュウシ</t>
    </rPh>
    <phoneticPr fontId="31"/>
  </si>
  <si>
    <t>事業活動収入の部</t>
    <phoneticPr fontId="31"/>
  </si>
  <si>
    <t>その他の特別収入</t>
    <rPh sb="2" eb="3">
      <t>タ</t>
    </rPh>
    <rPh sb="4" eb="6">
      <t>トクベツ</t>
    </rPh>
    <rPh sb="6" eb="8">
      <t>シュウニュウ</t>
    </rPh>
    <phoneticPr fontId="31"/>
  </si>
  <si>
    <t>特別収入　計</t>
    <rPh sb="0" eb="2">
      <t>トクベツ</t>
    </rPh>
    <rPh sb="2" eb="4">
      <t>シュウニュウ</t>
    </rPh>
    <rPh sb="5" eb="6">
      <t>ケイ</t>
    </rPh>
    <phoneticPr fontId="31"/>
  </si>
  <si>
    <t>事業活動支出の部</t>
    <phoneticPr fontId="31"/>
  </si>
  <si>
    <t>その他の特別支出</t>
    <rPh sb="2" eb="3">
      <t>タ</t>
    </rPh>
    <rPh sb="4" eb="6">
      <t>トクベツ</t>
    </rPh>
    <rPh sb="6" eb="8">
      <t>シシュツ</t>
    </rPh>
    <phoneticPr fontId="31"/>
  </si>
  <si>
    <t>特別支出　計</t>
    <rPh sb="0" eb="2">
      <t>トクベツ</t>
    </rPh>
    <rPh sb="2" eb="4">
      <t>シシュツ</t>
    </rPh>
    <rPh sb="5" eb="6">
      <t>ケイ</t>
    </rPh>
    <phoneticPr fontId="31"/>
  </si>
  <si>
    <t>特別収支差額</t>
    <rPh sb="0" eb="2">
      <t>トクベツ</t>
    </rPh>
    <rPh sb="2" eb="4">
      <t>シュウシ</t>
    </rPh>
    <rPh sb="4" eb="6">
      <t>サガク</t>
    </rPh>
    <phoneticPr fontId="31"/>
  </si>
  <si>
    <t>基本金組入前当年度収支差額</t>
    <rPh sb="0" eb="2">
      <t>キホン</t>
    </rPh>
    <rPh sb="2" eb="3">
      <t>キン</t>
    </rPh>
    <rPh sb="3" eb="5">
      <t>クミイレ</t>
    </rPh>
    <rPh sb="5" eb="6">
      <t>マエ</t>
    </rPh>
    <rPh sb="6" eb="9">
      <t>トウネンド</t>
    </rPh>
    <rPh sb="9" eb="11">
      <t>シュウシ</t>
    </rPh>
    <rPh sb="11" eb="13">
      <t>サガク</t>
    </rPh>
    <phoneticPr fontId="31"/>
  </si>
  <si>
    <t>当年度収支差額</t>
    <rPh sb="0" eb="3">
      <t>トウネンド</t>
    </rPh>
    <rPh sb="3" eb="5">
      <t>シュウシ</t>
    </rPh>
    <rPh sb="5" eb="7">
      <t>サガク</t>
    </rPh>
    <phoneticPr fontId="31"/>
  </si>
  <si>
    <t>前年度繰越収支差額</t>
    <rPh sb="0" eb="3">
      <t>ゼンネンド</t>
    </rPh>
    <rPh sb="3" eb="5">
      <t>クリコシ</t>
    </rPh>
    <rPh sb="5" eb="7">
      <t>シュウシ</t>
    </rPh>
    <rPh sb="7" eb="9">
      <t>サガク</t>
    </rPh>
    <phoneticPr fontId="31"/>
  </si>
  <si>
    <t>基本金取崩額</t>
    <rPh sb="0" eb="2">
      <t>キホン</t>
    </rPh>
    <rPh sb="2" eb="3">
      <t>キン</t>
    </rPh>
    <rPh sb="3" eb="5">
      <t>トリクズシ</t>
    </rPh>
    <rPh sb="5" eb="6">
      <t>ガク</t>
    </rPh>
    <phoneticPr fontId="31"/>
  </si>
  <si>
    <t>翌年度繰越収支差額</t>
    <rPh sb="0" eb="3">
      <t>ヨクネンド</t>
    </rPh>
    <rPh sb="3" eb="5">
      <t>クリコシ</t>
    </rPh>
    <rPh sb="5" eb="7">
      <t>シュウシ</t>
    </rPh>
    <rPh sb="7" eb="9">
      <t>サガク</t>
    </rPh>
    <phoneticPr fontId="31"/>
  </si>
  <si>
    <t>（参考）</t>
    <rPh sb="1" eb="3">
      <t>サンコウ</t>
    </rPh>
    <phoneticPr fontId="31"/>
  </si>
  <si>
    <t>事業活動収入　計</t>
    <rPh sb="0" eb="2">
      <t>ジギョウ</t>
    </rPh>
    <rPh sb="2" eb="4">
      <t>カツドウ</t>
    </rPh>
    <rPh sb="4" eb="6">
      <t>シュウニュウ</t>
    </rPh>
    <rPh sb="7" eb="8">
      <t>ケイ</t>
    </rPh>
    <phoneticPr fontId="31"/>
  </si>
  <si>
    <t>事業活動支出　計</t>
    <rPh sb="0" eb="2">
      <t>ジギョウ</t>
    </rPh>
    <rPh sb="2" eb="4">
      <t>カツドウ</t>
    </rPh>
    <rPh sb="4" eb="6">
      <t>シシュツ</t>
    </rPh>
    <rPh sb="7" eb="8">
      <t>ケイ</t>
    </rPh>
    <phoneticPr fontId="31"/>
  </si>
  <si>
    <t>第7号様式</t>
    <rPh sb="0" eb="1">
      <t>ダイ</t>
    </rPh>
    <rPh sb="2" eb="3">
      <t>ゴウ</t>
    </rPh>
    <rPh sb="3" eb="5">
      <t>ヨウシキ</t>
    </rPh>
    <phoneticPr fontId="1"/>
  </si>
  <si>
    <t>資　  産  　の  　部</t>
  </si>
  <si>
    <t>科　　　　　　目</t>
    <phoneticPr fontId="7"/>
  </si>
  <si>
    <t>有　形　固　定　資　産</t>
  </si>
  <si>
    <t>特　定　資　産</t>
    <rPh sb="0" eb="1">
      <t>トク</t>
    </rPh>
    <rPh sb="2" eb="3">
      <t>サダム</t>
    </rPh>
    <rPh sb="4" eb="5">
      <t>シ</t>
    </rPh>
    <rPh sb="6" eb="7">
      <t>サン</t>
    </rPh>
    <phoneticPr fontId="7"/>
  </si>
  <si>
    <t>その他の固定資産</t>
  </si>
  <si>
    <t>施設利用権</t>
    <rPh sb="0" eb="2">
      <t>シセツ</t>
    </rPh>
    <rPh sb="2" eb="5">
      <t>リヨウケン</t>
    </rPh>
    <phoneticPr fontId="1"/>
  </si>
  <si>
    <t>差入保証金</t>
  </si>
  <si>
    <t>現金預金</t>
    <rPh sb="0" eb="2">
      <t>ゲンキン</t>
    </rPh>
    <rPh sb="2" eb="4">
      <t>ヨキン</t>
    </rPh>
    <phoneticPr fontId="7"/>
  </si>
  <si>
    <t>立替金</t>
    <rPh sb="0" eb="3">
      <t>タテカエキン</t>
    </rPh>
    <phoneticPr fontId="7"/>
  </si>
  <si>
    <t>資産の部合計</t>
    <phoneticPr fontId="7"/>
  </si>
  <si>
    <t>負　　債　　の　　部</t>
  </si>
  <si>
    <t>科　　　　　　目</t>
    <phoneticPr fontId="7"/>
  </si>
  <si>
    <t>預り金</t>
    <phoneticPr fontId="1"/>
  </si>
  <si>
    <t>負債の部合計</t>
    <phoneticPr fontId="7"/>
  </si>
  <si>
    <t>純　資　産　の　部</t>
    <rPh sb="0" eb="1">
      <t>ジュン</t>
    </rPh>
    <rPh sb="2" eb="3">
      <t>シ</t>
    </rPh>
    <rPh sb="4" eb="5">
      <t>サン</t>
    </rPh>
    <phoneticPr fontId="7"/>
  </si>
  <si>
    <t>基　本　金</t>
    <rPh sb="0" eb="1">
      <t>モト</t>
    </rPh>
    <rPh sb="2" eb="3">
      <t>ホン</t>
    </rPh>
    <rPh sb="4" eb="5">
      <t>キン</t>
    </rPh>
    <phoneticPr fontId="7"/>
  </si>
  <si>
    <t>繰越収支差額</t>
    <rPh sb="0" eb="2">
      <t>クリコシ</t>
    </rPh>
    <rPh sb="2" eb="4">
      <t>シュウシ</t>
    </rPh>
    <rPh sb="4" eb="6">
      <t>サガク</t>
    </rPh>
    <phoneticPr fontId="7"/>
  </si>
  <si>
    <t>翌年度繰越収支差額</t>
    <rPh sb="5" eb="7">
      <t>シュウシ</t>
    </rPh>
    <rPh sb="7" eb="9">
      <t>サガク</t>
    </rPh>
    <phoneticPr fontId="7"/>
  </si>
  <si>
    <t>純資産の部合計</t>
    <phoneticPr fontId="7"/>
  </si>
  <si>
    <t>負債及び純資産の部合計</t>
    <phoneticPr fontId="7"/>
  </si>
  <si>
    <t>貸借差額</t>
    <rPh sb="0" eb="2">
      <t>タイシャク</t>
    </rPh>
    <rPh sb="2" eb="4">
      <t>サガク</t>
    </rPh>
    <phoneticPr fontId="1"/>
  </si>
  <si>
    <t>特定資産</t>
    <rPh sb="0" eb="2">
      <t>トクテイ</t>
    </rPh>
    <rPh sb="2" eb="4">
      <t>シサン</t>
    </rPh>
    <phoneticPr fontId="0"/>
  </si>
  <si>
    <t>第3号様式</t>
    <rPh sb="0" eb="1">
      <t>ダイ</t>
    </rPh>
    <rPh sb="2" eb="3">
      <t>ゴウ</t>
    </rPh>
    <rPh sb="3" eb="5">
      <t>ヨウシキ</t>
    </rPh>
    <phoneticPr fontId="30"/>
  </si>
  <si>
    <t>第8号様式</t>
    <rPh sb="0" eb="1">
      <t>ダイ</t>
    </rPh>
    <rPh sb="2" eb="3">
      <t>ゴウ</t>
    </rPh>
    <rPh sb="3" eb="5">
      <t>ヨウシキ</t>
    </rPh>
    <phoneticPr fontId="1"/>
  </si>
  <si>
    <t>第9号様式</t>
    <rPh sb="0" eb="1">
      <t>ダイ</t>
    </rPh>
    <rPh sb="2" eb="3">
      <t>ゴウ</t>
    </rPh>
    <rPh sb="3" eb="5">
      <t>ヨウシキ</t>
    </rPh>
    <phoneticPr fontId="1"/>
  </si>
  <si>
    <t>第10号様式</t>
    <rPh sb="0" eb="1">
      <t>ダイ</t>
    </rPh>
    <rPh sb="3" eb="4">
      <t>ゴウ</t>
    </rPh>
    <rPh sb="4" eb="6">
      <t>ヨウシキ</t>
    </rPh>
    <phoneticPr fontId="1"/>
  </si>
  <si>
    <t>スポーツ振興センター掛金(中途入園分）</t>
    <rPh sb="4" eb="6">
      <t>シンコウ</t>
    </rPh>
    <rPh sb="10" eb="12">
      <t>カケキン</t>
    </rPh>
    <rPh sb="13" eb="15">
      <t>チュウト</t>
    </rPh>
    <rPh sb="15" eb="17">
      <t>ニュウエン</t>
    </rPh>
    <rPh sb="17" eb="18">
      <t>ブン</t>
    </rPh>
    <phoneticPr fontId="0"/>
  </si>
  <si>
    <t>その他の教育活動外収入</t>
    <rPh sb="2" eb="3">
      <t>タ</t>
    </rPh>
    <rPh sb="4" eb="6">
      <t>キョウイク</t>
    </rPh>
    <rPh sb="6" eb="8">
      <t>カツドウ</t>
    </rPh>
    <rPh sb="8" eb="9">
      <t>ガイ</t>
    </rPh>
    <rPh sb="9" eb="11">
      <t>シュウニュウ</t>
    </rPh>
    <phoneticPr fontId="31"/>
  </si>
  <si>
    <t>その他の教育活動外支出</t>
    <rPh sb="2" eb="3">
      <t>タ</t>
    </rPh>
    <rPh sb="4" eb="6">
      <t>キョウイク</t>
    </rPh>
    <rPh sb="6" eb="8">
      <t>カツドウ</t>
    </rPh>
    <rPh sb="8" eb="9">
      <t>ガイ</t>
    </rPh>
    <rPh sb="9" eb="11">
      <t>シシュツ</t>
    </rPh>
    <phoneticPr fontId="31"/>
  </si>
  <si>
    <t>資産処分差額</t>
  </si>
  <si>
    <t>預り保育料収入（注）</t>
    <rPh sb="8" eb="9">
      <t>チュウ</t>
    </rPh>
    <phoneticPr fontId="7"/>
  </si>
  <si>
    <t>（注）純額表示です</t>
    <rPh sb="1" eb="2">
      <t>チュウ</t>
    </rPh>
    <rPh sb="3" eb="4">
      <t>ジュン</t>
    </rPh>
    <rPh sb="4" eb="5">
      <t>ガク</t>
    </rPh>
    <rPh sb="5" eb="7">
      <t>ヒョウジ</t>
    </rPh>
    <phoneticPr fontId="7"/>
  </si>
  <si>
    <t>車輌燃料費支出</t>
    <rPh sb="5" eb="7">
      <t>シシュツ</t>
    </rPh>
    <phoneticPr fontId="7"/>
  </si>
  <si>
    <t>車輌修繕費支出</t>
    <rPh sb="5" eb="7">
      <t>シシュツ</t>
    </rPh>
    <phoneticPr fontId="7"/>
  </si>
  <si>
    <t>借入金利息</t>
    <phoneticPr fontId="7"/>
  </si>
  <si>
    <t>６．翌年度以後の会計年度において基本金への組入れを行うこととなる金額</t>
    <rPh sb="2" eb="3">
      <t>ヨク</t>
    </rPh>
    <rPh sb="3" eb="5">
      <t>ネンド</t>
    </rPh>
    <rPh sb="5" eb="7">
      <t>イゴ</t>
    </rPh>
    <rPh sb="8" eb="10">
      <t>カイケイ</t>
    </rPh>
    <rPh sb="10" eb="12">
      <t>ネンド</t>
    </rPh>
    <rPh sb="16" eb="18">
      <t>キホン</t>
    </rPh>
    <rPh sb="18" eb="19">
      <t>キン</t>
    </rPh>
    <rPh sb="21" eb="23">
      <t>クミイ</t>
    </rPh>
    <rPh sb="25" eb="26">
      <t>オコナ</t>
    </rPh>
    <rPh sb="32" eb="34">
      <t>キンガク</t>
    </rPh>
    <phoneticPr fontId="22"/>
  </si>
  <si>
    <t>７．当該会計年度の末日において第4号基本金に相当する資金を有していない場合のその旨と対策</t>
    <rPh sb="22" eb="24">
      <t>ソウトウ</t>
    </rPh>
    <phoneticPr fontId="22"/>
  </si>
  <si>
    <t>８．その他財政及び経営の状況を正確に判断するために必要な事項</t>
    <rPh sb="4" eb="5">
      <t>タ</t>
    </rPh>
    <rPh sb="5" eb="7">
      <t>ザイセイ</t>
    </rPh>
    <rPh sb="7" eb="8">
      <t>オヨ</t>
    </rPh>
    <rPh sb="9" eb="11">
      <t>ケイエイ</t>
    </rPh>
    <rPh sb="12" eb="14">
      <t>ジョウキョウ</t>
    </rPh>
    <rPh sb="15" eb="17">
      <t>セイカク</t>
    </rPh>
    <rPh sb="18" eb="20">
      <t>ハンダン</t>
    </rPh>
    <rPh sb="25" eb="27">
      <t>ヒツヨウ</t>
    </rPh>
    <rPh sb="28" eb="30">
      <t>ジコウ</t>
    </rPh>
    <phoneticPr fontId="22"/>
  </si>
  <si>
    <t>前期末前払金</t>
  </si>
  <si>
    <t>次年度入園準備金</t>
    <rPh sb="0" eb="1">
      <t>ジ</t>
    </rPh>
    <rPh sb="1" eb="3">
      <t>ネンド</t>
    </rPh>
    <rPh sb="5" eb="8">
      <t>ジュンビキン</t>
    </rPh>
    <phoneticPr fontId="7"/>
  </si>
  <si>
    <t>減価償却引当特定資産</t>
    <phoneticPr fontId="7"/>
  </si>
  <si>
    <t>施設型給付費</t>
    <rPh sb="0" eb="3">
      <t>シセツガタ</t>
    </rPh>
    <rPh sb="3" eb="5">
      <t>キュウフ</t>
    </rPh>
    <rPh sb="5" eb="6">
      <t>ヒ</t>
    </rPh>
    <phoneticPr fontId="6"/>
  </si>
  <si>
    <t>施設型給付費収入</t>
    <rPh sb="0" eb="3">
      <t>シセツガタ</t>
    </rPh>
    <rPh sb="3" eb="5">
      <t>キュウフ</t>
    </rPh>
    <rPh sb="5" eb="6">
      <t>ヒ</t>
    </rPh>
    <rPh sb="6" eb="8">
      <t>シュウニュウ</t>
    </rPh>
    <phoneticPr fontId="6"/>
  </si>
  <si>
    <t>　　（１）構築物取得による増加</t>
    <rPh sb="5" eb="8">
      <t>コウチクブツ</t>
    </rPh>
    <rPh sb="8" eb="10">
      <t>シュトク</t>
    </rPh>
    <rPh sb="13" eb="15">
      <t>ゾウカ</t>
    </rPh>
    <phoneticPr fontId="0"/>
  </si>
  <si>
    <t>　　（１）機器備品取得による増加</t>
    <rPh sb="5" eb="7">
      <t>キキ</t>
    </rPh>
    <rPh sb="7" eb="9">
      <t>ビヒン</t>
    </rPh>
    <rPh sb="9" eb="11">
      <t>シュトク</t>
    </rPh>
    <rPh sb="14" eb="16">
      <t>ゾウカ</t>
    </rPh>
    <phoneticPr fontId="0"/>
  </si>
  <si>
    <t>要組入れ対象</t>
    <rPh sb="0" eb="1">
      <t>ヨウ</t>
    </rPh>
    <rPh sb="1" eb="3">
      <t>クミイ</t>
    </rPh>
    <rPh sb="4" eb="6">
      <t>タイショウ</t>
    </rPh>
    <phoneticPr fontId="0"/>
  </si>
  <si>
    <t>出資金払込支出</t>
    <rPh sb="0" eb="3">
      <t>シュッシキン</t>
    </rPh>
    <rPh sb="3" eb="5">
      <t>ハライコミ</t>
    </rPh>
    <rPh sb="5" eb="7">
      <t>シシュツ</t>
    </rPh>
    <phoneticPr fontId="7"/>
  </si>
  <si>
    <t>施設等利用給付費収入</t>
  </si>
  <si>
    <t>取引金額</t>
    <rPh sb="0" eb="2">
      <t>トリヒキ</t>
    </rPh>
    <rPh sb="2" eb="4">
      <t>キンガク</t>
    </rPh>
    <phoneticPr fontId="22"/>
  </si>
  <si>
    <t>勘定科目</t>
    <rPh sb="0" eb="2">
      <t>カンジョウ</t>
    </rPh>
    <rPh sb="2" eb="4">
      <t>カモク</t>
    </rPh>
    <phoneticPr fontId="22"/>
  </si>
  <si>
    <t>期末残高</t>
    <rPh sb="0" eb="2">
      <t>キマツ</t>
    </rPh>
    <rPh sb="2" eb="4">
      <t>ザンダカ</t>
    </rPh>
    <phoneticPr fontId="22"/>
  </si>
  <si>
    <t>長期借入金</t>
    <rPh sb="0" eb="2">
      <t>チョウキ</t>
    </rPh>
    <rPh sb="2" eb="4">
      <t>カリイレ</t>
    </rPh>
    <rPh sb="4" eb="5">
      <t>キン</t>
    </rPh>
    <phoneticPr fontId="22"/>
  </si>
  <si>
    <t>短期借入金</t>
    <rPh sb="0" eb="2">
      <t>タンキ</t>
    </rPh>
    <rPh sb="2" eb="4">
      <t>カリイレ</t>
    </rPh>
    <rPh sb="4" eb="5">
      <t>キン</t>
    </rPh>
    <phoneticPr fontId="22"/>
  </si>
  <si>
    <t>平成２年度に園舎建設資金として借り入れた166,750千円の返済（借入金利息は無利息）</t>
    <rPh sb="15" eb="16">
      <t>カ</t>
    </rPh>
    <rPh sb="17" eb="18">
      <t>イ</t>
    </rPh>
    <rPh sb="33" eb="35">
      <t>カリイレ</t>
    </rPh>
    <rPh sb="35" eb="36">
      <t>キン</t>
    </rPh>
    <rPh sb="36" eb="38">
      <t>リソク</t>
    </rPh>
    <rPh sb="39" eb="42">
      <t>ムリソク</t>
    </rPh>
    <phoneticPr fontId="22"/>
  </si>
  <si>
    <t>前払金支払支出</t>
    <rPh sb="0" eb="3">
      <t>マエバライキン</t>
    </rPh>
    <phoneticPr fontId="31"/>
  </si>
  <si>
    <t>借入金返済支出</t>
    <phoneticPr fontId="7"/>
  </si>
  <si>
    <t>1218009</t>
    <phoneticPr fontId="7"/>
  </si>
  <si>
    <t>←内容のご確認をお願いいたします。</t>
    <rPh sb="1" eb="3">
      <t>ナイヨウ</t>
    </rPh>
    <rPh sb="5" eb="7">
      <t>カクニン</t>
    </rPh>
    <rPh sb="9" eb="10">
      <t>ネガ</t>
    </rPh>
    <phoneticPr fontId="7"/>
  </si>
  <si>
    <t>前払金</t>
    <rPh sb="0" eb="3">
      <t>マエバライキン</t>
    </rPh>
    <phoneticPr fontId="7"/>
  </si>
  <si>
    <t>施設等利用給付費収入</t>
    <phoneticPr fontId="7"/>
  </si>
  <si>
    <t>労働保険料</t>
    <rPh sb="0" eb="2">
      <t>ロウドウ</t>
    </rPh>
    <rPh sb="2" eb="5">
      <t>ホケンリョウ</t>
    </rPh>
    <phoneticPr fontId="7"/>
  </si>
  <si>
    <t>カラー帽子</t>
    <phoneticPr fontId="7"/>
  </si>
  <si>
    <t>R34.3.31</t>
    <phoneticPr fontId="7"/>
  </si>
  <si>
    <t>共済掛金　他</t>
    <rPh sb="5" eb="6">
      <t>ホカ</t>
    </rPh>
    <phoneticPr fontId="0"/>
  </si>
  <si>
    <t xml:space="preserve">  杉野　達也</t>
    <rPh sb="2" eb="4">
      <t>スギノ</t>
    </rPh>
    <rPh sb="5" eb="7">
      <t>タツヤ</t>
    </rPh>
    <phoneticPr fontId="22"/>
  </si>
  <si>
    <t>dif</t>
    <phoneticPr fontId="0"/>
  </si>
  <si>
    <t>小計</t>
  </si>
  <si>
    <t>　　（２）機器備品除却による減少</t>
    <rPh sb="5" eb="7">
      <t>キキ</t>
    </rPh>
    <rPh sb="7" eb="9">
      <t>ビヒン</t>
    </rPh>
    <phoneticPr fontId="7"/>
  </si>
  <si>
    <t>国庫補助金収入</t>
    <rPh sb="0" eb="2">
      <t>コッコ</t>
    </rPh>
    <phoneticPr fontId="7"/>
  </si>
  <si>
    <t>国庫補助金</t>
    <rPh sb="0" eb="2">
      <t>コッコ</t>
    </rPh>
    <rPh sb="2" eb="5">
      <t>ホジョキン</t>
    </rPh>
    <phoneticPr fontId="7"/>
  </si>
  <si>
    <t>現物寄付</t>
    <rPh sb="0" eb="2">
      <t>ゲンブツ</t>
    </rPh>
    <rPh sb="2" eb="4">
      <t>キフ</t>
    </rPh>
    <phoneticPr fontId="7"/>
  </si>
  <si>
    <t>按分計算</t>
    <rPh sb="0" eb="2">
      <t>アンブン</t>
    </rPh>
    <rPh sb="2" eb="4">
      <t>ケイサン</t>
    </rPh>
    <phoneticPr fontId="7"/>
  </si>
  <si>
    <t>入園料等前受金収入</t>
    <rPh sb="3" eb="4">
      <t>トウ</t>
    </rPh>
    <phoneticPr fontId="7"/>
  </si>
  <si>
    <t>1220753</t>
    <phoneticPr fontId="7"/>
  </si>
  <si>
    <t>1220745</t>
    <phoneticPr fontId="7"/>
  </si>
  <si>
    <t>1222496</t>
    <phoneticPr fontId="7"/>
  </si>
  <si>
    <t>1222501</t>
    <phoneticPr fontId="7"/>
  </si>
  <si>
    <t>父の会</t>
    <rPh sb="0" eb="1">
      <t>チチ</t>
    </rPh>
    <rPh sb="2" eb="3">
      <t>カイ</t>
    </rPh>
    <phoneticPr fontId="7"/>
  </si>
  <si>
    <t>当期増加のうち、現物寄付による増加資産は保育室園児用机78,000円</t>
    <rPh sb="0" eb="2">
      <t>トウキ</t>
    </rPh>
    <rPh sb="2" eb="4">
      <t>ゾウカ</t>
    </rPh>
    <rPh sb="8" eb="10">
      <t>ゲンブツ</t>
    </rPh>
    <rPh sb="10" eb="12">
      <t>キフ</t>
    </rPh>
    <rPh sb="15" eb="17">
      <t>ゾウカ</t>
    </rPh>
    <rPh sb="17" eb="19">
      <t>シサン</t>
    </rPh>
    <rPh sb="20" eb="23">
      <t>ホイクシツ</t>
    </rPh>
    <rPh sb="23" eb="26">
      <t>エンジヨウ</t>
    </rPh>
    <rPh sb="26" eb="27">
      <t>ツクエ</t>
    </rPh>
    <rPh sb="33" eb="34">
      <t>エン</t>
    </rPh>
    <phoneticPr fontId="3"/>
  </si>
  <si>
    <t>令和28年3月31日</t>
    <rPh sb="0" eb="2">
      <t>レイワ</t>
    </rPh>
    <phoneticPr fontId="7"/>
  </si>
  <si>
    <t>市町村　施設型給付費等</t>
    <rPh sb="0" eb="3">
      <t>シチョウソン</t>
    </rPh>
    <rPh sb="4" eb="7">
      <t>シセツガタ</t>
    </rPh>
    <rPh sb="7" eb="9">
      <t>キュウフ</t>
    </rPh>
    <rPh sb="9" eb="10">
      <t>ヒ</t>
    </rPh>
    <rPh sb="10" eb="11">
      <t>トウ</t>
    </rPh>
    <phoneticPr fontId="7"/>
  </si>
  <si>
    <t>現金預金　合計</t>
    <rPh sb="0" eb="2">
      <t>ゲンキン</t>
    </rPh>
    <rPh sb="2" eb="4">
      <t>ヨキン</t>
    </rPh>
    <rPh sb="5" eb="7">
      <t>ゴウケイ</t>
    </rPh>
    <phoneticPr fontId="7"/>
  </si>
  <si>
    <t>チェック</t>
    <phoneticPr fontId="7"/>
  </si>
  <si>
    <t>県補助金</t>
    <rPh sb="0" eb="1">
      <t>ケン</t>
    </rPh>
    <rPh sb="1" eb="4">
      <t>ホジョキン</t>
    </rPh>
    <phoneticPr fontId="7"/>
  </si>
  <si>
    <t>建設仮勘定</t>
    <rPh sb="0" eb="2">
      <t>ケンセツ</t>
    </rPh>
    <rPh sb="2" eb="5">
      <t>カリカンジョウ</t>
    </rPh>
    <phoneticPr fontId="0"/>
  </si>
  <si>
    <t>注1</t>
    <rPh sb="0" eb="1">
      <t>チュウ</t>
    </rPh>
    <phoneticPr fontId="0"/>
  </si>
  <si>
    <t>注）２</t>
    <phoneticPr fontId="0"/>
  </si>
  <si>
    <t>未払金</t>
    <rPh sb="0" eb="3">
      <t>ミバライキン</t>
    </rPh>
    <phoneticPr fontId="7"/>
  </si>
  <si>
    <t>当該会計年度の末日において、第4号基本金に相当する資金を有していない。
対策として園児数増加による収益改善や経費の削減を進めることに加えて、金融機関からの資金調達を検討する。</t>
    <rPh sb="36" eb="38">
      <t>タイサク</t>
    </rPh>
    <rPh sb="41" eb="43">
      <t>エンジ</t>
    </rPh>
    <rPh sb="43" eb="44">
      <t>スウ</t>
    </rPh>
    <rPh sb="44" eb="46">
      <t>ゾウカ</t>
    </rPh>
    <rPh sb="51" eb="53">
      <t>カイゼン</t>
    </rPh>
    <rPh sb="60" eb="61">
      <t>スス</t>
    </rPh>
    <rPh sb="66" eb="67">
      <t>クワ</t>
    </rPh>
    <rPh sb="70" eb="72">
      <t>キンユウ</t>
    </rPh>
    <rPh sb="72" eb="74">
      <t>キカン</t>
    </rPh>
    <rPh sb="77" eb="79">
      <t>シキン</t>
    </rPh>
    <rPh sb="79" eb="81">
      <t>チョウタツ</t>
    </rPh>
    <rPh sb="82" eb="84">
      <t>ケントウ</t>
    </rPh>
    <phoneticPr fontId="22"/>
  </si>
  <si>
    <t>理事長　杉野達也</t>
    <rPh sb="0" eb="3">
      <t>リジチョウ</t>
    </rPh>
    <rPh sb="4" eb="6">
      <t>スギノ</t>
    </rPh>
    <rPh sb="6" eb="8">
      <t>タツヤ</t>
    </rPh>
    <phoneticPr fontId="7"/>
  </si>
  <si>
    <t>理事長　杉　野　達　也</t>
    <phoneticPr fontId="2"/>
  </si>
  <si>
    <t>２．建物</t>
    <rPh sb="2" eb="4">
      <t>タテモノ</t>
    </rPh>
    <phoneticPr fontId="7"/>
  </si>
  <si>
    <t>　　（１）建物取得による増加</t>
    <rPh sb="5" eb="7">
      <t>タテモノ</t>
    </rPh>
    <rPh sb="7" eb="9">
      <t>シュトク</t>
    </rPh>
    <rPh sb="12" eb="14">
      <t>ゾウカ</t>
    </rPh>
    <phoneticPr fontId="0"/>
  </si>
  <si>
    <t>　　（２）建物除却による減少</t>
    <rPh sb="5" eb="7">
      <t>タテモノ</t>
    </rPh>
    <rPh sb="7" eb="9">
      <t>ジョキャク</t>
    </rPh>
    <rPh sb="12" eb="14">
      <t>ゲンショウ</t>
    </rPh>
    <phoneticPr fontId="0"/>
  </si>
  <si>
    <t>３．構築物</t>
    <rPh sb="2" eb="5">
      <t>コウチクブツ</t>
    </rPh>
    <phoneticPr fontId="7"/>
  </si>
  <si>
    <t>　　（１）構築物除却による減少</t>
    <rPh sb="5" eb="8">
      <t>コウチクブツ</t>
    </rPh>
    <rPh sb="8" eb="10">
      <t>ジョキャク</t>
    </rPh>
    <rPh sb="13" eb="15">
      <t>ゲンショウ</t>
    </rPh>
    <phoneticPr fontId="0"/>
  </si>
  <si>
    <t>　　（１）建設仮勘定振替による減少</t>
    <rPh sb="5" eb="7">
      <t>ケンセツ</t>
    </rPh>
    <rPh sb="7" eb="10">
      <t>カリカンジョウ</t>
    </rPh>
    <rPh sb="10" eb="12">
      <t>フリカエ</t>
    </rPh>
    <rPh sb="15" eb="17">
      <t>ゲンショウ</t>
    </rPh>
    <phoneticPr fontId="0"/>
  </si>
  <si>
    <t>４．機器備品</t>
    <phoneticPr fontId="7"/>
  </si>
  <si>
    <t>５．建設仮勘定</t>
    <rPh sb="2" eb="4">
      <t>ケンセツ</t>
    </rPh>
    <rPh sb="4" eb="7">
      <t>カリカンジョウ</t>
    </rPh>
    <phoneticPr fontId="7"/>
  </si>
  <si>
    <t>借入金</t>
    <rPh sb="2" eb="3">
      <t>キン</t>
    </rPh>
    <phoneticPr fontId="0"/>
  </si>
  <si>
    <t>山陰合同銀行</t>
    <rPh sb="0" eb="2">
      <t>サンイン</t>
    </rPh>
    <rPh sb="2" eb="4">
      <t>ゴウドウ</t>
    </rPh>
    <rPh sb="4" eb="6">
      <t>ギンコウ</t>
    </rPh>
    <phoneticPr fontId="7"/>
  </si>
  <si>
    <t>日本政策金融公庫</t>
    <rPh sb="0" eb="2">
      <t>ニホン</t>
    </rPh>
    <rPh sb="2" eb="4">
      <t>セイサク</t>
    </rPh>
    <rPh sb="4" eb="6">
      <t>キンユウ</t>
    </rPh>
    <rPh sb="6" eb="8">
      <t>コウコ</t>
    </rPh>
    <phoneticPr fontId="7"/>
  </si>
  <si>
    <t>令和21年9月25日</t>
    <rPh sb="0" eb="1">
      <t>レイワ</t>
    </rPh>
    <rPh sb="3" eb="4">
      <t>ネン</t>
    </rPh>
    <rPh sb="5" eb="6">
      <t>ガツ</t>
    </rPh>
    <rPh sb="9" eb="10">
      <t>ニチ</t>
    </rPh>
    <phoneticPr fontId="7"/>
  </si>
  <si>
    <t>注2</t>
    <rPh sb="0" eb="1">
      <t>チュウ</t>
    </rPh>
    <phoneticPr fontId="0"/>
  </si>
  <si>
    <t>当期増加及び減少は、園舎建替に伴う新規取得及び旧園舎取壊しによる除却</t>
    <rPh sb="0" eb="2">
      <t>トウキ</t>
    </rPh>
    <rPh sb="2" eb="4">
      <t>ゾウカ</t>
    </rPh>
    <rPh sb="4" eb="5">
      <t>オヨ</t>
    </rPh>
    <rPh sb="6" eb="8">
      <t>ゲンショウ</t>
    </rPh>
    <rPh sb="10" eb="11">
      <t>エン</t>
    </rPh>
    <rPh sb="11" eb="12">
      <t>シャ</t>
    </rPh>
    <rPh sb="12" eb="13">
      <t>ダテ</t>
    </rPh>
    <rPh sb="13" eb="14">
      <t>タイ</t>
    </rPh>
    <rPh sb="15" eb="16">
      <t>トモナ</t>
    </rPh>
    <rPh sb="17" eb="19">
      <t>シンキ</t>
    </rPh>
    <rPh sb="19" eb="21">
      <t>シュトク</t>
    </rPh>
    <rPh sb="21" eb="22">
      <t>オヨ</t>
    </rPh>
    <rPh sb="23" eb="24">
      <t>キュウ</t>
    </rPh>
    <rPh sb="24" eb="25">
      <t>エン</t>
    </rPh>
    <rPh sb="25" eb="26">
      <t>シャ</t>
    </rPh>
    <rPh sb="26" eb="28">
      <t>トリコワ</t>
    </rPh>
    <rPh sb="32" eb="34">
      <t>ジョキャク</t>
    </rPh>
    <phoneticPr fontId="30"/>
  </si>
  <si>
    <t>当期減少は、園舎建替に伴う旧園舎取壊しにより生じた資産処分によるもの</t>
    <rPh sb="0" eb="2">
      <t>トウキ</t>
    </rPh>
    <rPh sb="2" eb="4">
      <t>ゲンショウ</t>
    </rPh>
    <rPh sb="6" eb="7">
      <t>エン</t>
    </rPh>
    <rPh sb="7" eb="8">
      <t>シャ</t>
    </rPh>
    <rPh sb="8" eb="9">
      <t>ダテ</t>
    </rPh>
    <rPh sb="9" eb="10">
      <t>タイ</t>
    </rPh>
    <rPh sb="11" eb="12">
      <t>トモナ</t>
    </rPh>
    <rPh sb="13" eb="14">
      <t>キュウ</t>
    </rPh>
    <rPh sb="14" eb="15">
      <t>エン</t>
    </rPh>
    <rPh sb="15" eb="16">
      <t>シャ</t>
    </rPh>
    <rPh sb="16" eb="18">
      <t>トリコワ</t>
    </rPh>
    <rPh sb="22" eb="23">
      <t>ショウ</t>
    </rPh>
    <rPh sb="25" eb="27">
      <t>シサン</t>
    </rPh>
    <rPh sb="27" eb="29">
      <t>ショブン</t>
    </rPh>
    <phoneticPr fontId="30"/>
  </si>
  <si>
    <t>注3</t>
    <rPh sb="0" eb="1">
      <t>チュウ</t>
    </rPh>
    <phoneticPr fontId="0"/>
  </si>
  <si>
    <t>注）3</t>
    <phoneticPr fontId="0"/>
  </si>
  <si>
    <t>当期減少は、完成に伴う各資産勘定へ振替によるもの</t>
    <rPh sb="0" eb="2">
      <t>トウキ</t>
    </rPh>
    <rPh sb="2" eb="4">
      <t>ゲンショウ</t>
    </rPh>
    <rPh sb="6" eb="8">
      <t>カンセイ</t>
    </rPh>
    <rPh sb="9" eb="10">
      <t>トモナ</t>
    </rPh>
    <rPh sb="11" eb="14">
      <t>カクシサン</t>
    </rPh>
    <rPh sb="14" eb="16">
      <t>カンジョウ</t>
    </rPh>
    <rPh sb="17" eb="19">
      <t>フリカエ</t>
    </rPh>
    <phoneticPr fontId="30"/>
  </si>
  <si>
    <t>令和６年度</t>
    <rPh sb="0" eb="2">
      <t>レイワ</t>
    </rPh>
    <rPh sb="3" eb="5">
      <t>ネンド</t>
    </rPh>
    <rPh sb="4" eb="5">
      <t>ド</t>
    </rPh>
    <phoneticPr fontId="7"/>
  </si>
  <si>
    <t>自　令和６年4月１日</t>
    <rPh sb="0" eb="1">
      <t>ジブン</t>
    </rPh>
    <rPh sb="2" eb="4">
      <t>レイワ</t>
    </rPh>
    <rPh sb="5" eb="6">
      <t>ネン</t>
    </rPh>
    <rPh sb="6" eb="8">
      <t>４ガツ</t>
    </rPh>
    <rPh sb="9" eb="10">
      <t>ヒ</t>
    </rPh>
    <phoneticPr fontId="7"/>
  </si>
  <si>
    <t>至　令和７年3月31日</t>
    <rPh sb="0" eb="1">
      <t>イタ</t>
    </rPh>
    <rPh sb="2" eb="4">
      <t>レイワ</t>
    </rPh>
    <rPh sb="5" eb="6">
      <t>ネン</t>
    </rPh>
    <rPh sb="6" eb="8">
      <t>３ガツ</t>
    </rPh>
    <rPh sb="8" eb="11">
      <t>３１ニチ</t>
    </rPh>
    <phoneticPr fontId="7"/>
  </si>
  <si>
    <t>資産売却収入含む</t>
    <rPh sb="0" eb="2">
      <t>シサン</t>
    </rPh>
    <rPh sb="2" eb="4">
      <t>バイキャク</t>
    </rPh>
    <rPh sb="4" eb="6">
      <t>シュウニュウ</t>
    </rPh>
    <rPh sb="6" eb="7">
      <t>フク</t>
    </rPh>
    <phoneticPr fontId="7"/>
  </si>
  <si>
    <t>長期借入金利息</t>
  </si>
  <si>
    <t>固定資産除却損</t>
  </si>
  <si>
    <t>有形固定資産処分差額</t>
    <rPh sb="6" eb="8">
      <t>ショブン</t>
    </rPh>
    <rPh sb="8" eb="10">
      <t>サガク</t>
    </rPh>
    <phoneticPr fontId="1"/>
  </si>
  <si>
    <t>行追加・削除不可</t>
    <rPh sb="0" eb="1">
      <t>ギョウ</t>
    </rPh>
    <rPh sb="1" eb="3">
      <t>ツイカ</t>
    </rPh>
    <rPh sb="4" eb="6">
      <t>サクジョ</t>
    </rPh>
    <rPh sb="6" eb="8">
      <t>フカ</t>
    </rPh>
    <phoneticPr fontId="1"/>
  </si>
  <si>
    <t>うち支出額</t>
    <rPh sb="2" eb="4">
      <t>シシュツ</t>
    </rPh>
    <rPh sb="4" eb="5">
      <t>ガク</t>
    </rPh>
    <phoneticPr fontId="1"/>
  </si>
  <si>
    <t>有形固定資産撤去費支出</t>
    <rPh sb="0" eb="2">
      <t>ユウケイ</t>
    </rPh>
    <rPh sb="2" eb="4">
      <t>コテイ</t>
    </rPh>
    <rPh sb="4" eb="6">
      <t>シサン</t>
    </rPh>
    <rPh sb="6" eb="8">
      <t>テッキョ</t>
    </rPh>
    <rPh sb="8" eb="9">
      <t>ヒ</t>
    </rPh>
    <rPh sb="9" eb="11">
      <t>シシュツ</t>
    </rPh>
    <phoneticPr fontId="1"/>
  </si>
  <si>
    <t>令和７年３月31日</t>
    <rPh sb="0" eb="2">
      <t>レイワ</t>
    </rPh>
    <rPh sb="3" eb="4">
      <t>ネン</t>
    </rPh>
    <rPh sb="4" eb="5">
      <t>ヘイネン</t>
    </rPh>
    <rPh sb="5" eb="6">
      <t>ガツ</t>
    </rPh>
    <rPh sb="8" eb="9">
      <t>ニチ</t>
    </rPh>
    <phoneticPr fontId="1"/>
  </si>
  <si>
    <t>令和６年４月１日から</t>
    <rPh sb="0" eb="2">
      <t>レイワ</t>
    </rPh>
    <phoneticPr fontId="29"/>
  </si>
  <si>
    <t>令和７年３月31日まで</t>
    <rPh sb="0" eb="2">
      <t>レイワ</t>
    </rPh>
    <phoneticPr fontId="29"/>
  </si>
  <si>
    <t>数式注意</t>
    <rPh sb="0" eb="2">
      <t>スウシキ</t>
    </rPh>
    <rPh sb="2" eb="4">
      <t>チュウイ</t>
    </rPh>
    <phoneticPr fontId="7"/>
  </si>
  <si>
    <t>建仮からの振替</t>
    <rPh sb="0" eb="2">
      <t>ケンカリ</t>
    </rPh>
    <rPh sb="5" eb="7">
      <t>フリカエ</t>
    </rPh>
    <phoneticPr fontId="7"/>
  </si>
  <si>
    <t xml:space="preserve">  期末要支給額25,060,875円は、鳥取県私学振興会よりの交付金と同額であるため、退職給与引当金は計上していない。</t>
    <rPh sb="21" eb="24">
      <t>トットリケン</t>
    </rPh>
    <rPh sb="24" eb="26">
      <t>シガク</t>
    </rPh>
    <rPh sb="26" eb="28">
      <t>シンコウ</t>
    </rPh>
    <rPh sb="28" eb="29">
      <t>カイ</t>
    </rPh>
    <phoneticPr fontId="22"/>
  </si>
  <si>
    <t>固定資産台帳より</t>
    <rPh sb="0" eb="2">
      <t>コテイ</t>
    </rPh>
    <rPh sb="2" eb="4">
      <t>シサン</t>
    </rPh>
    <rPh sb="4" eb="6">
      <t>ダイチョウ</t>
    </rPh>
    <phoneticPr fontId="22"/>
  </si>
  <si>
    <t>新園舎（2024年度）</t>
    <rPh sb="0" eb="1">
      <t>シン</t>
    </rPh>
    <rPh sb="1" eb="2">
      <t>エン</t>
    </rPh>
    <rPh sb="2" eb="3">
      <t>シャ</t>
    </rPh>
    <rPh sb="8" eb="10">
      <t>ネンド</t>
    </rPh>
    <phoneticPr fontId="3"/>
  </si>
  <si>
    <t>新園舎（2024年度）電気設備工事</t>
    <rPh sb="0" eb="1">
      <t>シン</t>
    </rPh>
    <rPh sb="1" eb="2">
      <t>エン</t>
    </rPh>
    <rPh sb="2" eb="3">
      <t>シャ</t>
    </rPh>
    <rPh sb="8" eb="10">
      <t>ネンド</t>
    </rPh>
    <rPh sb="11" eb="13">
      <t>デンキ</t>
    </rPh>
    <rPh sb="13" eb="15">
      <t>セツビ</t>
    </rPh>
    <rPh sb="15" eb="17">
      <t>コウジ</t>
    </rPh>
    <phoneticPr fontId="3"/>
  </si>
  <si>
    <t>新園舎（2024年度）冷暖房設備</t>
    <rPh sb="0" eb="1">
      <t>シン</t>
    </rPh>
    <rPh sb="1" eb="2">
      <t>エン</t>
    </rPh>
    <rPh sb="2" eb="3">
      <t>シャ</t>
    </rPh>
    <rPh sb="8" eb="10">
      <t>ネンド</t>
    </rPh>
    <rPh sb="11" eb="14">
      <t>レイダンボウ</t>
    </rPh>
    <rPh sb="14" eb="16">
      <t>セツビ</t>
    </rPh>
    <phoneticPr fontId="3"/>
  </si>
  <si>
    <t>新園舎（2024年度）換気設備</t>
    <rPh sb="0" eb="1">
      <t>シン</t>
    </rPh>
    <rPh sb="1" eb="2">
      <t>エン</t>
    </rPh>
    <rPh sb="2" eb="3">
      <t>シャ</t>
    </rPh>
    <rPh sb="8" eb="10">
      <t>ネンド</t>
    </rPh>
    <rPh sb="11" eb="13">
      <t>カンキ</t>
    </rPh>
    <rPh sb="13" eb="15">
      <t>セツビ</t>
    </rPh>
    <phoneticPr fontId="3"/>
  </si>
  <si>
    <t>新園舎（2024年度）衛生器具設備</t>
    <rPh sb="0" eb="1">
      <t>シン</t>
    </rPh>
    <rPh sb="1" eb="2">
      <t>エン</t>
    </rPh>
    <rPh sb="2" eb="3">
      <t>シャ</t>
    </rPh>
    <rPh sb="8" eb="10">
      <t>ネンド</t>
    </rPh>
    <phoneticPr fontId="3"/>
  </si>
  <si>
    <t>新園舎（2024年度）給排水設備</t>
    <rPh sb="0" eb="1">
      <t>シン</t>
    </rPh>
    <rPh sb="1" eb="2">
      <t>エン</t>
    </rPh>
    <rPh sb="2" eb="3">
      <t>シャ</t>
    </rPh>
    <rPh sb="8" eb="10">
      <t>ネンド</t>
    </rPh>
    <rPh sb="11" eb="12">
      <t>キュウ</t>
    </rPh>
    <rPh sb="12" eb="14">
      <t>ハイスイ</t>
    </rPh>
    <rPh sb="14" eb="16">
      <t>セツビ</t>
    </rPh>
    <phoneticPr fontId="3"/>
  </si>
  <si>
    <t>新園舎（2024年度）給湯設備</t>
    <rPh sb="0" eb="1">
      <t>シン</t>
    </rPh>
    <rPh sb="1" eb="2">
      <t>エン</t>
    </rPh>
    <rPh sb="2" eb="3">
      <t>シャ</t>
    </rPh>
    <rPh sb="8" eb="10">
      <t>ネンド</t>
    </rPh>
    <rPh sb="11" eb="13">
      <t>キュウトウ</t>
    </rPh>
    <rPh sb="13" eb="15">
      <t>セツビ</t>
    </rPh>
    <phoneticPr fontId="3"/>
  </si>
  <si>
    <t>新園舎（2024年度）ガス設備</t>
    <rPh sb="0" eb="1">
      <t>シン</t>
    </rPh>
    <rPh sb="1" eb="2">
      <t>エン</t>
    </rPh>
    <rPh sb="2" eb="3">
      <t>シャ</t>
    </rPh>
    <rPh sb="8" eb="10">
      <t>ネンド</t>
    </rPh>
    <rPh sb="13" eb="15">
      <t>セツビ</t>
    </rPh>
    <phoneticPr fontId="3"/>
  </si>
  <si>
    <t>建物</t>
    <rPh sb="0" eb="2">
      <t>タテモノ</t>
    </rPh>
    <phoneticPr fontId="22"/>
  </si>
  <si>
    <t>期末簿価</t>
  </si>
  <si>
    <t>土地</t>
    <rPh sb="0" eb="2">
      <t>トチ</t>
    </rPh>
    <phoneticPr fontId="22"/>
  </si>
  <si>
    <t>令和６年度（令和７年３月末）</t>
    <rPh sb="0" eb="2">
      <t>レイワ</t>
    </rPh>
    <rPh sb="6" eb="8">
      <t>レイワ</t>
    </rPh>
    <phoneticPr fontId="7"/>
  </si>
  <si>
    <t>４５６９１７９</t>
    <phoneticPr fontId="7"/>
  </si>
  <si>
    <t>４５６９１６０</t>
    <phoneticPr fontId="7"/>
  </si>
  <si>
    <t>その他</t>
    <rPh sb="2" eb="3">
      <t>タ</t>
    </rPh>
    <phoneticPr fontId="7"/>
  </si>
  <si>
    <t>用品販売収入未収金</t>
    <rPh sb="0" eb="2">
      <t>ヨウヒン</t>
    </rPh>
    <rPh sb="2" eb="4">
      <t>ハンバイ</t>
    </rPh>
    <rPh sb="4" eb="6">
      <t>シュウニュウ</t>
    </rPh>
    <rPh sb="6" eb="9">
      <t>ミシュウキン</t>
    </rPh>
    <phoneticPr fontId="7"/>
  </si>
  <si>
    <t>変動</t>
    <rPh sb="0" eb="2">
      <t>ヘンドウ</t>
    </rPh>
    <phoneticPr fontId="7"/>
  </si>
  <si>
    <t>短期資金</t>
    <rPh sb="0" eb="1">
      <t>タンキ</t>
    </rPh>
    <rPh sb="1" eb="3">
      <t>シキン</t>
    </rPh>
    <phoneticPr fontId="7"/>
  </si>
  <si>
    <t>R2.9.25</t>
    <phoneticPr fontId="7"/>
  </si>
  <si>
    <t>新園舎建築費・設計料</t>
    <rPh sb="0" eb="1">
      <t>シン</t>
    </rPh>
    <rPh sb="1" eb="2">
      <t>エン</t>
    </rPh>
    <rPh sb="2" eb="3">
      <t>シャ</t>
    </rPh>
    <rPh sb="3" eb="6">
      <t>ケンチクヒ</t>
    </rPh>
    <rPh sb="7" eb="9">
      <t>セッケイ</t>
    </rPh>
    <rPh sb="9" eb="10">
      <t>リョウ</t>
    </rPh>
    <phoneticPr fontId="7"/>
  </si>
  <si>
    <t>施設型給付費返還額　市町村</t>
    <rPh sb="0" eb="3">
      <t>シセツガタ</t>
    </rPh>
    <rPh sb="3" eb="5">
      <t>キュウフ</t>
    </rPh>
    <rPh sb="5" eb="6">
      <t>ヒ</t>
    </rPh>
    <rPh sb="6" eb="8">
      <t>ヘンカン</t>
    </rPh>
    <rPh sb="8" eb="9">
      <t>ガク</t>
    </rPh>
    <rPh sb="10" eb="13">
      <t>シチョウソン</t>
    </rPh>
    <phoneticPr fontId="7"/>
  </si>
  <si>
    <t>給食代・預り保育給食代</t>
    <rPh sb="0" eb="2">
      <t>キュウショク</t>
    </rPh>
    <rPh sb="2" eb="3">
      <t>ダイ</t>
    </rPh>
    <rPh sb="4" eb="5">
      <t>アズカ</t>
    </rPh>
    <rPh sb="6" eb="8">
      <t>ホイク</t>
    </rPh>
    <rPh sb="8" eb="10">
      <t>キュウショク</t>
    </rPh>
    <rPh sb="10" eb="11">
      <t>ダイ</t>
    </rPh>
    <phoneticPr fontId="7"/>
  </si>
  <si>
    <t>撤去費用</t>
    <rPh sb="0" eb="2">
      <t>テッキョ</t>
    </rPh>
    <rPh sb="2" eb="4">
      <t>ヒヨウ</t>
    </rPh>
    <phoneticPr fontId="7"/>
  </si>
  <si>
    <t>↑固定資産除却損</t>
    <rPh sb="1" eb="5">
      <t>コテイシサン</t>
    </rPh>
    <rPh sb="5" eb="8">
      <t>ジョキャクソン</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</si>
</sst>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6" formatCode="&quot;¥&quot;#,##0;[Red]&quot;¥&quot;\-#,##0"/>
    <numFmt numFmtId="176" formatCode="0_ "/>
    <numFmt numFmtId="177" formatCode="#,##0;&quot;△ &quot;#,##0"/>
    <numFmt numFmtId="178" formatCode="0.000%"/>
    <numFmt numFmtId="179" formatCode="\(#,##0\);\(\△#,##0\);\(\ \ \ \ \ 0\)"/>
    <numFmt numFmtId="180" formatCode="0;&quot;△ &quot;0"/>
    <numFmt numFmtId="181" formatCode="#,##0;\△#,##0;&quot;-&quot;"/>
    <numFmt numFmtId="182" formatCode="#,##0;[Red]\△#,##0;&quot;-&quot;"/>
    <numFmt numFmtId="183" formatCode="0.0%"/>
  </numFmts>
  <fonts count="38" x14ac:knownFonts="1">
    <font>
      <sz val="10"/>
      <name val="ＭＳ Ｐ明朝"/>
      <family val="1"/>
      <charset val="128"/>
    </font>
    <font>
      <sz val="10"/>
      <name val="ＭＳ Ｐ明朝"/>
      <family val="1"/>
      <charset val="128"/>
    </font>
    <font>
      <b/>
      <u/>
      <sz val="14"/>
      <name val="ＭＳ Ｐ明朝"/>
      <family val="1"/>
      <charset val="128"/>
    </font>
    <font>
      <u/>
      <sz val="11"/>
      <name val="ＭＳ Ｐ明朝"/>
      <family val="1"/>
      <charset val="128"/>
    </font>
    <font>
      <sz val="11"/>
      <name val="ＭＳ Ｐ明朝"/>
      <family val="1"/>
      <charset val="128"/>
    </font>
    <font>
      <b/>
      <sz val="11"/>
      <name val="ＭＳ Ｐ明朝"/>
      <family val="1"/>
      <charset val="128"/>
    </font>
    <font>
      <b/>
      <sz val="12"/>
      <name val="ＭＳ Ｐ明朝"/>
      <family val="1"/>
      <charset val="128"/>
    </font>
    <font>
      <sz val="6"/>
      <name val="ＭＳ Ｐ明朝"/>
      <family val="1"/>
      <charset val="128"/>
    </font>
    <font>
      <sz val="9"/>
      <name val="ＭＳ Ｐ明朝"/>
      <family val="1"/>
      <charset val="128"/>
    </font>
    <font>
      <b/>
      <u/>
      <sz val="11"/>
      <name val="ＭＳ Ｐ明朝"/>
      <family val="1"/>
      <charset val="128"/>
    </font>
    <font>
      <sz val="12"/>
      <name val="ＭＳ Ｐ明朝"/>
      <family val="1"/>
      <charset val="128"/>
    </font>
    <font>
      <b/>
      <u/>
      <sz val="12"/>
      <name val="ＭＳ Ｐ明朝"/>
      <family val="1"/>
      <charset val="128"/>
    </font>
    <font>
      <sz val="11"/>
      <name val="ＭＳ 明朝"/>
      <family val="1"/>
      <charset val="128"/>
    </font>
    <font>
      <sz val="20"/>
      <name val="ＭＳ Ｐ明朝"/>
      <family val="1"/>
      <charset val="128"/>
    </font>
    <font>
      <u/>
      <sz val="36"/>
      <name val="ＭＳ Ｐ明朝"/>
      <family val="1"/>
      <charset val="128"/>
    </font>
    <font>
      <sz val="28"/>
      <name val="ＭＳ Ｐ明朝"/>
      <family val="1"/>
      <charset val="128"/>
    </font>
    <font>
      <sz val="24"/>
      <name val="ＭＳ Ｐ明朝"/>
      <family val="1"/>
      <charset val="128"/>
    </font>
    <font>
      <u/>
      <sz val="28"/>
      <name val="ＭＳ Ｐ明朝"/>
      <family val="1"/>
      <charset val="128"/>
    </font>
    <font>
      <sz val="14"/>
      <name val="ＭＳ Ｐ明朝"/>
      <family val="1"/>
      <charset val="128"/>
    </font>
    <font>
      <sz val="14"/>
      <color indexed="8"/>
      <name val="ＭＳ Ｐ明朝"/>
      <family val="1"/>
      <charset val="128"/>
    </font>
    <font>
      <sz val="11"/>
      <name val="ＭＳ Ｐゴシック"/>
      <family val="3"/>
      <charset val="128"/>
    </font>
    <font>
      <b/>
      <u/>
      <sz val="28"/>
      <name val="ＭＳ Ｐ明朝"/>
      <family val="1"/>
      <charset val="128"/>
    </font>
    <font>
      <sz val="6"/>
      <name val="ＭＳ 明朝"/>
      <family val="1"/>
      <charset val="128"/>
    </font>
    <font>
      <sz val="8"/>
      <name val="ＭＳ Ｐ明朝"/>
      <family val="1"/>
      <charset val="128"/>
    </font>
    <font>
      <b/>
      <u/>
      <sz val="10"/>
      <name val="ＭＳ Ｐ明朝"/>
      <family val="1"/>
      <charset val="128"/>
    </font>
    <font>
      <sz val="10"/>
      <name val="Arial"/>
      <family val="2"/>
    </font>
    <font>
      <i/>
      <sz val="11"/>
      <name val="ＭＳ Ｐ明朝"/>
      <family val="1"/>
      <charset val="128"/>
    </font>
    <font>
      <sz val="24"/>
      <name val="ＭＳ 明朝"/>
      <family val="1"/>
      <charset val="128"/>
    </font>
    <font>
      <b/>
      <sz val="11"/>
      <color rgb="FFFF0000"/>
      <name val="ＭＳ Ｐ明朝"/>
      <family val="1"/>
      <charset val="128"/>
    </font>
    <font>
      <b/>
      <sz val="18"/>
      <color theme="3"/>
      <name val="ＭＳ Ｐゴシック"/>
      <family val="2"/>
      <charset val="128"/>
      <scheme val="major"/>
    </font>
    <font>
      <sz val="6"/>
      <name val="ＭＳ Ｐゴシック"/>
      <family val="3"/>
      <charset val="128"/>
      <scheme val="minor"/>
    </font>
    <font>
      <sz val="11"/>
      <color theme="1"/>
      <name val="ＭＳ Ｐゴシック"/>
      <family val="2"/>
      <scheme val="minor"/>
    </font>
    <font>
      <sz val="11"/>
      <color theme="1"/>
      <name val="ＭＳ Ｐ明朝"/>
      <family val="1"/>
      <charset val="128"/>
    </font>
    <font>
      <sz val="11"/>
      <color theme="1"/>
      <name val="ＭＳ 明朝"/>
      <family val="1"/>
      <charset val="128"/>
    </font>
    <font>
      <b/>
      <sz val="14"/>
      <name val="ＭＳ Ｐ明朝"/>
      <family val="1"/>
      <charset val="128"/>
    </font>
    <font>
      <sz val="11"/>
      <color rgb="FFFF0000"/>
      <name val="ＭＳ Ｐ明朝"/>
      <family val="1"/>
      <charset val="128"/>
    </font>
    <font>
      <sz val="18"/>
      <name val="ＭＳ 明朝"/>
      <family val="1"/>
      <charset val="128"/>
    </font>
    <font>
      <sz val="22"/>
      <color rgb="FFFF0000"/>
      <name val="ＭＳ Ｐ明朝"/>
      <family val="1"/>
      <charset val="128"/>
    </font>
  </fonts>
  <fills count="5">
    <fill>
      <patternFill patternType="none"/>
    </fill>
    <fill>
      <patternFill patternType="gray125"/>
    </fill>
    <fill>
      <patternFill patternType="solid">
        <fgColor rgb="FFFF0000"/>
        <bgColor indexed="64"/>
      </patternFill>
    </fill>
    <fill>
      <patternFill patternType="solid">
        <fgColor theme="0"/>
        <bgColor indexed="64"/>
      </patternFill>
    </fill>
    <fill>
      <patternFill patternType="solid">
        <fgColor theme="8" tint="0.79998168889431442"/>
        <bgColor indexed="64"/>
      </patternFill>
    </fill>
  </fills>
  <borders count="50">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
      <left/>
      <right/>
      <top/>
      <bottom style="hair">
        <color indexed="64"/>
      </bottom>
      <diagonal/>
    </border>
    <border>
      <left/>
      <right/>
      <top style="hair">
        <color indexed="64"/>
      </top>
      <bottom style="hair">
        <color indexed="64"/>
      </bottom>
      <diagonal/>
    </border>
    <border>
      <left/>
      <right/>
      <top style="hair">
        <color indexed="64"/>
      </top>
      <bottom/>
      <diagonal/>
    </border>
    <border>
      <left/>
      <right style="thin">
        <color indexed="64"/>
      </right>
      <top style="hair">
        <color indexed="64"/>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bottom style="hair">
        <color indexed="64"/>
      </bottom>
      <diagonal/>
    </border>
    <border>
      <left style="thin">
        <color indexed="64"/>
      </left>
      <right style="thin">
        <color indexed="64"/>
      </right>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diagonal/>
    </border>
    <border>
      <left style="thin">
        <color indexed="64"/>
      </left>
      <right style="thin">
        <color indexed="64"/>
      </right>
      <top style="hair">
        <color indexed="64"/>
      </top>
      <bottom/>
      <diagonal/>
    </border>
    <border>
      <left/>
      <right style="thin">
        <color indexed="64"/>
      </right>
      <top/>
      <bottom style="thin">
        <color indexed="64"/>
      </bottom>
      <diagonal/>
    </border>
    <border diagonalUp="1">
      <left style="thin">
        <color indexed="64"/>
      </left>
      <right style="thin">
        <color indexed="64"/>
      </right>
      <top style="thin">
        <color indexed="64"/>
      </top>
      <bottom style="hair">
        <color indexed="64"/>
      </bottom>
      <diagonal style="thin">
        <color indexed="64"/>
      </diagonal>
    </border>
    <border diagonalUp="1">
      <left style="thin">
        <color indexed="64"/>
      </left>
      <right style="thin">
        <color indexed="64"/>
      </right>
      <top style="hair">
        <color indexed="64"/>
      </top>
      <bottom style="hair">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diagonalUp="1">
      <left style="thin">
        <color indexed="64"/>
      </left>
      <right style="thin">
        <color indexed="64"/>
      </right>
      <top style="thin">
        <color indexed="64"/>
      </top>
      <bottom style="hair">
        <color indexed="64"/>
      </bottom>
      <diagonal style="hair">
        <color indexed="64"/>
      </diagonal>
    </border>
    <border diagonalUp="1">
      <left style="thin">
        <color indexed="64"/>
      </left>
      <right style="thin">
        <color indexed="64"/>
      </right>
      <top style="hair">
        <color indexed="64"/>
      </top>
      <bottom style="hair">
        <color indexed="64"/>
      </bottom>
      <diagonal style="hair">
        <color indexed="64"/>
      </diagonal>
    </border>
    <border>
      <left style="thin">
        <color indexed="64"/>
      </left>
      <right style="thin">
        <color indexed="64"/>
      </right>
      <top style="thin">
        <color indexed="64"/>
      </top>
      <bottom/>
      <diagonal/>
    </border>
    <border>
      <left style="hair">
        <color indexed="64"/>
      </left>
      <right style="hair">
        <color indexed="64"/>
      </right>
      <top style="hair">
        <color indexed="64"/>
      </top>
      <bottom style="hair">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hair">
        <color indexed="64"/>
      </top>
      <bottom style="thin">
        <color indexed="64"/>
      </bottom>
      <diagonal/>
    </border>
    <border>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right style="hair">
        <color indexed="64"/>
      </right>
      <top/>
      <bottom style="hair">
        <color indexed="64"/>
      </bottom>
      <diagonal/>
    </border>
  </borders>
  <cellStyleXfs count="19">
    <xf numFmtId="176" fontId="0" fillId="0" borderId="0"/>
    <xf numFmtId="9" fontId="1" fillId="0" borderId="0" applyFont="0" applyFill="0" applyBorder="0" applyAlignment="0" applyProtection="0"/>
    <xf numFmtId="177" fontId="1" fillId="0" borderId="0" applyFont="0" applyFill="0" applyBorder="0" applyAlignment="0" applyProtection="0"/>
    <xf numFmtId="6" fontId="1" fillId="0" borderId="0" applyFont="0" applyFill="0" applyBorder="0" applyAlignment="0" applyProtection="0"/>
    <xf numFmtId="0" fontId="12" fillId="0" borderId="0">
      <alignment vertical="center"/>
    </xf>
    <xf numFmtId="176" fontId="1" fillId="0" borderId="0"/>
    <xf numFmtId="38" fontId="20" fillId="0" borderId="0" applyFont="0" applyFill="0" applyBorder="0" applyAlignment="0" applyProtection="0"/>
    <xf numFmtId="0" fontId="25" fillId="0" borderId="0"/>
    <xf numFmtId="176" fontId="1" fillId="0" borderId="0"/>
    <xf numFmtId="177" fontId="1" fillId="0" borderId="0" applyFont="0" applyFill="0" applyBorder="0" applyAlignment="0" applyProtection="0"/>
    <xf numFmtId="0" fontId="1" fillId="0" borderId="0"/>
    <xf numFmtId="0" fontId="31" fillId="0" borderId="0"/>
    <xf numFmtId="38" fontId="1" fillId="0" borderId="0" applyFont="0" applyFill="0" applyBorder="0" applyAlignment="0" applyProtection="0"/>
    <xf numFmtId="176" fontId="1" fillId="0" borderId="0"/>
    <xf numFmtId="177" fontId="1" fillId="0" borderId="0" applyFont="0" applyFill="0" applyBorder="0" applyAlignment="0" applyProtection="0"/>
    <xf numFmtId="176" fontId="1" fillId="0" borderId="0"/>
    <xf numFmtId="177" fontId="1" fillId="0" borderId="0" applyFont="0" applyFill="0" applyBorder="0" applyAlignment="0" applyProtection="0"/>
    <xf numFmtId="9" fontId="1" fillId="0" borderId="0" applyFont="0" applyFill="0" applyBorder="0" applyAlignment="0" applyProtection="0"/>
    <xf numFmtId="6" fontId="1" fillId="0" borderId="0" applyFont="0" applyFill="0" applyBorder="0" applyAlignment="0" applyProtection="0"/>
  </cellStyleXfs>
  <cellXfs count="492">
    <xf numFmtId="176" fontId="0" fillId="0" borderId="0" xfId="0"/>
    <xf numFmtId="176" fontId="4" fillId="0" borderId="0" xfId="0" applyFont="1"/>
    <xf numFmtId="176" fontId="4" fillId="0" borderId="0" xfId="0" applyFont="1" applyAlignment="1">
      <alignment horizontal="centerContinuous"/>
    </xf>
    <xf numFmtId="176" fontId="4" fillId="0" borderId="3" xfId="0" applyFont="1" applyBorder="1"/>
    <xf numFmtId="176" fontId="8" fillId="0" borderId="0" xfId="0" applyFont="1"/>
    <xf numFmtId="176" fontId="1" fillId="0" borderId="0" xfId="0" applyFont="1" applyAlignment="1">
      <alignment horizontal="centerContinuous"/>
    </xf>
    <xf numFmtId="177" fontId="4" fillId="0" borderId="0" xfId="2" applyFont="1"/>
    <xf numFmtId="176" fontId="4" fillId="0" borderId="0" xfId="0" applyFont="1" applyAlignment="1">
      <alignment horizontal="right"/>
    </xf>
    <xf numFmtId="176" fontId="10" fillId="0" borderId="0" xfId="0" applyFont="1"/>
    <xf numFmtId="176" fontId="6" fillId="0" borderId="0" xfId="0" applyFont="1"/>
    <xf numFmtId="176" fontId="1" fillId="0" borderId="0" xfId="0" applyFont="1"/>
    <xf numFmtId="176" fontId="13" fillId="0" borderId="0" xfId="0" applyFont="1"/>
    <xf numFmtId="176" fontId="13" fillId="0" borderId="0" xfId="0" applyFont="1" applyAlignment="1">
      <alignment horizontal="center"/>
    </xf>
    <xf numFmtId="176" fontId="0" fillId="0" borderId="0" xfId="0" applyAlignment="1">
      <alignment horizontal="center"/>
    </xf>
    <xf numFmtId="176" fontId="14" fillId="0" borderId="0" xfId="0" applyFont="1" applyAlignment="1">
      <alignment horizontal="center"/>
    </xf>
    <xf numFmtId="176" fontId="15" fillId="0" borderId="0" xfId="0" applyFont="1"/>
    <xf numFmtId="176" fontId="16" fillId="0" borderId="0" xfId="0" applyFont="1" applyAlignment="1">
      <alignment horizontal="center"/>
    </xf>
    <xf numFmtId="176" fontId="16" fillId="0" borderId="0" xfId="0" applyFont="1"/>
    <xf numFmtId="176" fontId="16" fillId="0" borderId="0" xfId="0" applyFont="1" applyAlignment="1">
      <alignment horizontal="distributed"/>
    </xf>
    <xf numFmtId="176" fontId="17" fillId="0" borderId="0" xfId="0" applyFont="1" applyAlignment="1">
      <alignment horizontal="center"/>
    </xf>
    <xf numFmtId="176" fontId="18" fillId="0" borderId="0" xfId="0" applyFont="1" applyAlignment="1">
      <alignment horizontal="distributed"/>
    </xf>
    <xf numFmtId="176" fontId="19" fillId="0" borderId="0" xfId="0" applyFont="1" applyAlignment="1">
      <alignment horizontal="distributed"/>
    </xf>
    <xf numFmtId="176" fontId="21" fillId="0" borderId="0" xfId="0" applyFont="1" applyAlignment="1">
      <alignment horizontal="center"/>
    </xf>
    <xf numFmtId="176" fontId="11" fillId="0" borderId="0" xfId="0" applyFont="1" applyAlignment="1">
      <alignment horizontal="centerContinuous"/>
    </xf>
    <xf numFmtId="176" fontId="5" fillId="0" borderId="2" xfId="0" applyFont="1" applyBorder="1" applyAlignment="1">
      <alignment horizontal="center" vertical="center"/>
    </xf>
    <xf numFmtId="176" fontId="4" fillId="0" borderId="14" xfId="0" applyFont="1" applyBorder="1" applyAlignment="1">
      <alignment vertical="center"/>
    </xf>
    <xf numFmtId="176" fontId="4" fillId="0" borderId="21" xfId="0" applyFont="1" applyBorder="1" applyAlignment="1">
      <alignment vertical="center"/>
    </xf>
    <xf numFmtId="0" fontId="1" fillId="0" borderId="0" xfId="4" applyFont="1">
      <alignment vertical="center"/>
    </xf>
    <xf numFmtId="0" fontId="23" fillId="0" borderId="0" xfId="4" applyFont="1">
      <alignment vertical="center"/>
    </xf>
    <xf numFmtId="177" fontId="4" fillId="0" borderId="14" xfId="2" applyFont="1" applyBorder="1" applyAlignment="1">
      <alignment vertical="center"/>
    </xf>
    <xf numFmtId="176" fontId="8" fillId="0" borderId="16" xfId="0" quotePrefix="1" applyFont="1" applyBorder="1" applyAlignment="1">
      <alignment vertical="center"/>
    </xf>
    <xf numFmtId="176" fontId="4" fillId="0" borderId="0" xfId="0" applyFont="1" applyAlignment="1">
      <alignment vertical="center"/>
    </xf>
    <xf numFmtId="176" fontId="4" fillId="0" borderId="16" xfId="0" applyFont="1" applyBorder="1" applyAlignment="1">
      <alignment vertical="center"/>
    </xf>
    <xf numFmtId="176" fontId="4" fillId="0" borderId="5" xfId="0" applyFont="1" applyBorder="1" applyAlignment="1">
      <alignment vertical="center"/>
    </xf>
    <xf numFmtId="176" fontId="4" fillId="0" borderId="23" xfId="0" applyFont="1" applyBorder="1" applyAlignment="1">
      <alignment vertical="center"/>
    </xf>
    <xf numFmtId="177" fontId="4" fillId="0" borderId="17" xfId="2" applyFont="1" applyBorder="1" applyAlignment="1">
      <alignment vertical="center"/>
    </xf>
    <xf numFmtId="177" fontId="4" fillId="0" borderId="21" xfId="2" applyFont="1" applyBorder="1" applyAlignment="1">
      <alignment vertical="center"/>
    </xf>
    <xf numFmtId="176" fontId="0" fillId="0" borderId="23" xfId="0" applyBorder="1" applyAlignment="1">
      <alignment vertical="center"/>
    </xf>
    <xf numFmtId="176" fontId="5" fillId="0" borderId="1" xfId="0" applyFont="1" applyBorder="1" applyAlignment="1">
      <alignment horizontal="center" vertical="center" shrinkToFit="1"/>
    </xf>
    <xf numFmtId="177" fontId="5" fillId="0" borderId="3" xfId="2" applyFont="1" applyBorder="1" applyAlignment="1">
      <alignment vertical="center" shrinkToFit="1"/>
    </xf>
    <xf numFmtId="176" fontId="5" fillId="0" borderId="2" xfId="0" applyFont="1" applyBorder="1" applyAlignment="1">
      <alignment horizontal="center" vertical="center" shrinkToFit="1"/>
    </xf>
    <xf numFmtId="177" fontId="5" fillId="0" borderId="5" xfId="2" applyFont="1" applyBorder="1" applyAlignment="1">
      <alignment vertical="center" shrinkToFit="1"/>
    </xf>
    <xf numFmtId="176" fontId="4" fillId="0" borderId="0" xfId="0" applyFont="1" applyAlignment="1">
      <alignment horizontal="center" vertical="center"/>
    </xf>
    <xf numFmtId="176" fontId="2" fillId="0" borderId="0" xfId="0" applyFont="1" applyAlignment="1">
      <alignment horizontal="centerContinuous" vertical="center"/>
    </xf>
    <xf numFmtId="176" fontId="4" fillId="0" borderId="0" xfId="0" applyFont="1" applyAlignment="1">
      <alignment horizontal="centerContinuous" vertical="center"/>
    </xf>
    <xf numFmtId="176" fontId="5" fillId="0" borderId="7" xfId="0" applyFont="1" applyBorder="1" applyAlignment="1">
      <alignment vertical="center"/>
    </xf>
    <xf numFmtId="176" fontId="5" fillId="0" borderId="0" xfId="0" applyFont="1" applyAlignment="1">
      <alignment vertical="center"/>
    </xf>
    <xf numFmtId="176" fontId="4" fillId="0" borderId="14" xfId="0" applyFont="1" applyBorder="1" applyAlignment="1">
      <alignment horizontal="center" vertical="center"/>
    </xf>
    <xf numFmtId="177" fontId="4" fillId="0" borderId="15" xfId="2" applyFont="1" applyBorder="1" applyAlignment="1">
      <alignment vertical="center"/>
    </xf>
    <xf numFmtId="176" fontId="8" fillId="0" borderId="14" xfId="0" quotePrefix="1" applyFont="1" applyBorder="1" applyAlignment="1">
      <alignment vertical="center"/>
    </xf>
    <xf numFmtId="176" fontId="4" fillId="0" borderId="7" xfId="0" applyFont="1" applyBorder="1" applyAlignment="1">
      <alignment vertical="center"/>
    </xf>
    <xf numFmtId="176" fontId="4" fillId="0" borderId="24" xfId="0" applyFont="1" applyBorder="1" applyAlignment="1">
      <alignment vertical="center"/>
    </xf>
    <xf numFmtId="177" fontId="4" fillId="0" borderId="24" xfId="2" applyFont="1" applyBorder="1" applyAlignment="1">
      <alignment vertical="center"/>
    </xf>
    <xf numFmtId="177" fontId="4" fillId="0" borderId="11" xfId="2" applyFont="1" applyBorder="1" applyAlignment="1">
      <alignment vertical="center"/>
    </xf>
    <xf numFmtId="176" fontId="4" fillId="0" borderId="24" xfId="0" applyFont="1" applyBorder="1" applyAlignment="1">
      <alignment horizontal="center" vertical="center"/>
    </xf>
    <xf numFmtId="176" fontId="4" fillId="0" borderId="25" xfId="0" applyFont="1" applyBorder="1" applyAlignment="1">
      <alignment vertical="center"/>
    </xf>
    <xf numFmtId="176" fontId="4" fillId="0" borderId="1" xfId="0" applyFont="1" applyBorder="1" applyAlignment="1">
      <alignment horizontal="center" vertical="center"/>
    </xf>
    <xf numFmtId="176" fontId="4" fillId="0" borderId="1" xfId="0" applyFont="1" applyBorder="1" applyAlignment="1">
      <alignment vertical="center"/>
    </xf>
    <xf numFmtId="176" fontId="4" fillId="0" borderId="2" xfId="0" applyFont="1" applyBorder="1" applyAlignment="1">
      <alignment vertical="center"/>
    </xf>
    <xf numFmtId="177" fontId="4" fillId="0" borderId="22" xfId="2" applyFont="1" applyBorder="1" applyAlignment="1">
      <alignment vertical="center"/>
    </xf>
    <xf numFmtId="177" fontId="4" fillId="0" borderId="3" xfId="2" applyFont="1" applyBorder="1" applyAlignment="1">
      <alignment vertical="center"/>
    </xf>
    <xf numFmtId="176" fontId="4" fillId="0" borderId="21" xfId="0" applyFont="1" applyBorder="1" applyAlignment="1">
      <alignment horizontal="center" vertical="center"/>
    </xf>
    <xf numFmtId="176" fontId="4" fillId="0" borderId="3" xfId="0" applyFont="1" applyBorder="1" applyAlignment="1">
      <alignment horizontal="center" vertical="center"/>
    </xf>
    <xf numFmtId="176" fontId="4" fillId="0" borderId="3" xfId="0" applyFont="1" applyBorder="1" applyAlignment="1">
      <alignment vertical="center"/>
    </xf>
    <xf numFmtId="176" fontId="4" fillId="0" borderId="4" xfId="0" applyFont="1" applyBorder="1" applyAlignment="1">
      <alignment vertical="center"/>
    </xf>
    <xf numFmtId="177" fontId="4" fillId="0" borderId="2" xfId="2" applyFont="1" applyBorder="1" applyAlignment="1">
      <alignment vertical="center"/>
    </xf>
    <xf numFmtId="177" fontId="4" fillId="0" borderId="4" xfId="2" applyFont="1" applyBorder="1" applyAlignment="1">
      <alignment vertical="center"/>
    </xf>
    <xf numFmtId="176" fontId="8" fillId="0" borderId="14" xfId="0" applyFont="1" applyBorder="1" applyAlignment="1">
      <alignment vertical="center"/>
    </xf>
    <xf numFmtId="176" fontId="0" fillId="0" borderId="14" xfId="0" applyBorder="1" applyAlignment="1">
      <alignment horizontal="center" vertical="center"/>
    </xf>
    <xf numFmtId="176" fontId="24" fillId="0" borderId="0" xfId="0" applyFont="1" applyAlignment="1">
      <alignment vertical="center"/>
    </xf>
    <xf numFmtId="176" fontId="3" fillId="0" borderId="0" xfId="0" applyFont="1" applyAlignment="1">
      <alignment horizontal="centerContinuous" vertical="center"/>
    </xf>
    <xf numFmtId="176" fontId="5" fillId="0" borderId="0" xfId="0" applyFont="1" applyAlignment="1">
      <alignment horizontal="center" vertical="center"/>
    </xf>
    <xf numFmtId="176" fontId="4" fillId="0" borderId="31" xfId="0" applyFont="1" applyBorder="1" applyAlignment="1">
      <alignment vertical="center"/>
    </xf>
    <xf numFmtId="176" fontId="4" fillId="0" borderId="30" xfId="0" applyFont="1" applyBorder="1" applyAlignment="1">
      <alignment vertical="center"/>
    </xf>
    <xf numFmtId="176" fontId="4" fillId="0" borderId="19" xfId="0" applyFont="1" applyBorder="1" applyAlignment="1">
      <alignment vertical="center"/>
    </xf>
    <xf numFmtId="176" fontId="4" fillId="0" borderId="9" xfId="0" applyFont="1" applyBorder="1" applyAlignment="1">
      <alignment vertical="center"/>
    </xf>
    <xf numFmtId="177" fontId="4" fillId="0" borderId="19" xfId="2" applyFont="1" applyBorder="1" applyAlignment="1">
      <alignment vertical="center"/>
    </xf>
    <xf numFmtId="176" fontId="4" fillId="0" borderId="17" xfId="0" applyFont="1" applyBorder="1" applyAlignment="1">
      <alignment vertical="center"/>
    </xf>
    <xf numFmtId="176" fontId="0" fillId="0" borderId="17" xfId="0" applyBorder="1" applyAlignment="1">
      <alignment vertical="center"/>
    </xf>
    <xf numFmtId="176" fontId="0" fillId="0" borderId="10" xfId="0" applyBorder="1" applyAlignment="1">
      <alignment vertical="center"/>
    </xf>
    <xf numFmtId="176" fontId="0" fillId="0" borderId="10" xfId="0" applyBorder="1" applyAlignment="1">
      <alignment horizontal="center" vertical="center"/>
    </xf>
    <xf numFmtId="176" fontId="4" fillId="0" borderId="11" xfId="0" applyFont="1" applyBorder="1" applyAlignment="1">
      <alignment vertical="center"/>
    </xf>
    <xf numFmtId="176" fontId="23" fillId="0" borderId="0" xfId="0" applyFont="1" applyAlignment="1">
      <alignment horizontal="right" vertical="center"/>
    </xf>
    <xf numFmtId="0" fontId="11" fillId="0" borderId="0" xfId="4" applyFont="1">
      <alignment vertical="center"/>
    </xf>
    <xf numFmtId="0" fontId="6" fillId="0" borderId="0" xfId="4" applyFont="1">
      <alignment vertical="center"/>
    </xf>
    <xf numFmtId="0" fontId="1" fillId="2" borderId="0" xfId="4" applyFont="1" applyFill="1">
      <alignment vertical="center"/>
    </xf>
    <xf numFmtId="176" fontId="4" fillId="0" borderId="9" xfId="0" applyFont="1" applyBorder="1"/>
    <xf numFmtId="177" fontId="4" fillId="0" borderId="9" xfId="2" applyFont="1" applyBorder="1"/>
    <xf numFmtId="176" fontId="5" fillId="0" borderId="2" xfId="0" applyFont="1" applyBorder="1"/>
    <xf numFmtId="176" fontId="5" fillId="0" borderId="9" xfId="0" applyFont="1" applyBorder="1"/>
    <xf numFmtId="176" fontId="4" fillId="0" borderId="9" xfId="0" quotePrefix="1" applyFont="1" applyBorder="1"/>
    <xf numFmtId="176" fontId="4" fillId="0" borderId="9" xfId="0" applyFont="1" applyBorder="1" applyAlignment="1">
      <alignment horizontal="center"/>
    </xf>
    <xf numFmtId="57" fontId="4" fillId="0" borderId="9" xfId="0" quotePrefix="1" applyNumberFormat="1" applyFont="1" applyBorder="1"/>
    <xf numFmtId="10" fontId="8" fillId="0" borderId="9" xfId="1" applyNumberFormat="1" applyFont="1" applyBorder="1"/>
    <xf numFmtId="176" fontId="4" fillId="0" borderId="10" xfId="0" applyFont="1" applyBorder="1"/>
    <xf numFmtId="176" fontId="5" fillId="0" borderId="10" xfId="0" applyFont="1" applyBorder="1"/>
    <xf numFmtId="176" fontId="4" fillId="0" borderId="9" xfId="0" applyFont="1" applyBorder="1" applyAlignment="1">
      <alignment horizontal="left"/>
    </xf>
    <xf numFmtId="176" fontId="8" fillId="0" borderId="9" xfId="0" applyFont="1" applyBorder="1" applyAlignment="1">
      <alignment horizontal="center"/>
    </xf>
    <xf numFmtId="176" fontId="4" fillId="0" borderId="11" xfId="0" applyFont="1" applyBorder="1"/>
    <xf numFmtId="176" fontId="5" fillId="0" borderId="0" xfId="0" applyFont="1"/>
    <xf numFmtId="176" fontId="4" fillId="0" borderId="9" xfId="0" applyFont="1" applyBorder="1" applyAlignment="1">
      <alignment horizontal="right"/>
    </xf>
    <xf numFmtId="6" fontId="4" fillId="0" borderId="9" xfId="3" applyFont="1" applyBorder="1"/>
    <xf numFmtId="176" fontId="8" fillId="0" borderId="9" xfId="0" applyFont="1" applyBorder="1"/>
    <xf numFmtId="177" fontId="8" fillId="0" borderId="9" xfId="2" applyFont="1" applyBorder="1"/>
    <xf numFmtId="176" fontId="26" fillId="0" borderId="9" xfId="0" applyFont="1" applyBorder="1"/>
    <xf numFmtId="176" fontId="10" fillId="0" borderId="9" xfId="0" applyFont="1" applyBorder="1"/>
    <xf numFmtId="176" fontId="23" fillId="0" borderId="10" xfId="0" applyFont="1" applyBorder="1" applyAlignment="1">
      <alignment horizontal="center" vertical="center" wrapText="1"/>
    </xf>
    <xf numFmtId="176" fontId="27" fillId="0" borderId="0" xfId="0" applyFont="1" applyAlignment="1">
      <alignment horizontal="center"/>
    </xf>
    <xf numFmtId="176" fontId="28" fillId="0" borderId="0" xfId="0" applyFont="1"/>
    <xf numFmtId="176" fontId="4" fillId="0" borderId="2" xfId="0" applyFont="1" applyBorder="1"/>
    <xf numFmtId="177" fontId="4" fillId="0" borderId="2" xfId="2" applyFont="1" applyBorder="1"/>
    <xf numFmtId="177" fontId="1" fillId="0" borderId="0" xfId="2" applyAlignment="1">
      <alignment vertical="center"/>
    </xf>
    <xf numFmtId="176" fontId="1" fillId="0" borderId="0" xfId="0" applyFont="1" applyAlignment="1">
      <alignment vertical="center"/>
    </xf>
    <xf numFmtId="176" fontId="4" fillId="0" borderId="1" xfId="0" applyFont="1" applyBorder="1" applyAlignment="1">
      <alignment horizontal="centerContinuous" vertical="center"/>
    </xf>
    <xf numFmtId="176" fontId="4" fillId="0" borderId="8" xfId="0" applyFont="1" applyBorder="1" applyAlignment="1">
      <alignment horizontal="centerContinuous" vertical="center"/>
    </xf>
    <xf numFmtId="176" fontId="4" fillId="0" borderId="1" xfId="0" applyFont="1" applyBorder="1" applyAlignment="1">
      <alignment horizontal="center" vertical="center" wrapText="1"/>
    </xf>
    <xf numFmtId="176" fontId="4" fillId="0" borderId="2" xfId="0" applyFont="1" applyBorder="1" applyAlignment="1">
      <alignment horizontal="center" vertical="center"/>
    </xf>
    <xf numFmtId="177" fontId="1" fillId="0" borderId="14" xfId="2" applyBorder="1" applyAlignment="1">
      <alignment vertical="center"/>
    </xf>
    <xf numFmtId="177" fontId="1" fillId="0" borderId="17" xfId="2" applyBorder="1" applyAlignment="1">
      <alignment vertical="center"/>
    </xf>
    <xf numFmtId="177" fontId="1" fillId="0" borderId="33" xfId="2" applyBorder="1" applyAlignment="1">
      <alignment vertical="center"/>
    </xf>
    <xf numFmtId="177" fontId="1" fillId="0" borderId="23" xfId="2" applyBorder="1" applyAlignment="1">
      <alignment vertical="center"/>
    </xf>
    <xf numFmtId="176" fontId="4" fillId="0" borderId="4" xfId="0" applyFont="1" applyBorder="1" applyAlignment="1">
      <alignment horizontal="center" vertical="center"/>
    </xf>
    <xf numFmtId="177" fontId="1" fillId="0" borderId="28" xfId="2" applyBorder="1" applyAlignment="1">
      <alignment vertical="center"/>
    </xf>
    <xf numFmtId="177" fontId="1" fillId="0" borderId="21" xfId="2" applyBorder="1" applyAlignment="1">
      <alignment vertical="center"/>
    </xf>
    <xf numFmtId="177" fontId="1" fillId="0" borderId="27" xfId="2" applyBorder="1" applyAlignment="1">
      <alignment vertical="center"/>
    </xf>
    <xf numFmtId="176" fontId="4" fillId="0" borderId="0" xfId="8" applyFont="1" applyAlignment="1">
      <alignment vertical="center"/>
    </xf>
    <xf numFmtId="176" fontId="9" fillId="0" borderId="0" xfId="8" applyFont="1" applyAlignment="1">
      <alignment horizontal="centerContinuous" vertical="center"/>
    </xf>
    <xf numFmtId="176" fontId="4" fillId="0" borderId="0" xfId="8" applyFont="1" applyAlignment="1">
      <alignment horizontal="centerContinuous" vertical="center"/>
    </xf>
    <xf numFmtId="176" fontId="12" fillId="0" borderId="0" xfId="8" applyFont="1" applyAlignment="1">
      <alignment horizontal="centerContinuous" vertical="center"/>
    </xf>
    <xf numFmtId="176" fontId="4" fillId="0" borderId="0" xfId="8" applyFont="1" applyAlignment="1">
      <alignment horizontal="right" vertical="center"/>
    </xf>
    <xf numFmtId="176" fontId="4" fillId="0" borderId="1" xfId="8" applyFont="1" applyBorder="1" applyAlignment="1">
      <alignment vertical="center"/>
    </xf>
    <xf numFmtId="176" fontId="4" fillId="0" borderId="6" xfId="8" applyFont="1" applyBorder="1" applyAlignment="1">
      <alignment vertical="center"/>
    </xf>
    <xf numFmtId="176" fontId="4" fillId="0" borderId="8" xfId="8" applyFont="1" applyBorder="1" applyAlignment="1">
      <alignment vertical="center"/>
    </xf>
    <xf numFmtId="176" fontId="4" fillId="0" borderId="3" xfId="8" applyFont="1" applyBorder="1" applyAlignment="1">
      <alignment horizontal="centerContinuous" vertical="center"/>
    </xf>
    <xf numFmtId="176" fontId="4" fillId="0" borderId="4" xfId="8" applyFont="1" applyBorder="1" applyAlignment="1">
      <alignment horizontal="centerContinuous" vertical="center"/>
    </xf>
    <xf numFmtId="176" fontId="4" fillId="0" borderId="3" xfId="8" applyFont="1" applyBorder="1" applyAlignment="1">
      <alignment horizontal="center" vertical="center"/>
    </xf>
    <xf numFmtId="176" fontId="4" fillId="0" borderId="5" xfId="8" applyFont="1" applyBorder="1" applyAlignment="1">
      <alignment horizontal="center" vertical="center"/>
    </xf>
    <xf numFmtId="177" fontId="4" fillId="0" borderId="1" xfId="9" applyFont="1" applyBorder="1" applyAlignment="1">
      <alignment vertical="center"/>
    </xf>
    <xf numFmtId="177" fontId="4" fillId="0" borderId="2" xfId="9" applyFont="1" applyBorder="1" applyAlignment="1">
      <alignment vertical="center"/>
    </xf>
    <xf numFmtId="176" fontId="5" fillId="0" borderId="0" xfId="8" applyFont="1" applyAlignment="1">
      <alignment vertical="center"/>
    </xf>
    <xf numFmtId="176" fontId="4" fillId="0" borderId="19" xfId="8" applyFont="1" applyBorder="1" applyAlignment="1">
      <alignment vertical="center"/>
    </xf>
    <xf numFmtId="176" fontId="4" fillId="0" borderId="9" xfId="8" applyFont="1" applyBorder="1" applyAlignment="1">
      <alignment horizontal="distributed" vertical="center"/>
    </xf>
    <xf numFmtId="177" fontId="4" fillId="0" borderId="19" xfId="9" applyFont="1" applyBorder="1" applyAlignment="1">
      <alignment vertical="center"/>
    </xf>
    <xf numFmtId="177" fontId="4" fillId="0" borderId="20" xfId="9" applyFont="1" applyBorder="1" applyAlignment="1">
      <alignment vertical="center"/>
    </xf>
    <xf numFmtId="176" fontId="4" fillId="0" borderId="17" xfId="8" applyFont="1" applyBorder="1" applyAlignment="1">
      <alignment vertical="center"/>
    </xf>
    <xf numFmtId="176" fontId="4" fillId="0" borderId="10" xfId="8" applyFont="1" applyBorder="1" applyAlignment="1">
      <alignment horizontal="distributed" vertical="center"/>
    </xf>
    <xf numFmtId="177" fontId="4" fillId="0" borderId="17" xfId="9" applyFont="1" applyBorder="1" applyAlignment="1">
      <alignment vertical="center"/>
    </xf>
    <xf numFmtId="177" fontId="4" fillId="0" borderId="18" xfId="9" applyFont="1" applyBorder="1" applyAlignment="1">
      <alignment vertical="center"/>
    </xf>
    <xf numFmtId="176" fontId="4" fillId="0" borderId="0" xfId="8" applyFont="1" applyAlignment="1">
      <alignment horizontal="distributed" vertical="center"/>
    </xf>
    <xf numFmtId="176" fontId="4" fillId="0" borderId="24" xfId="8" applyFont="1" applyBorder="1" applyAlignment="1">
      <alignment vertical="center"/>
    </xf>
    <xf numFmtId="176" fontId="4" fillId="0" borderId="11" xfId="8" applyFont="1" applyBorder="1" applyAlignment="1">
      <alignment horizontal="distributed" vertical="center"/>
    </xf>
    <xf numFmtId="177" fontId="4" fillId="0" borderId="24" xfId="9" applyFont="1" applyBorder="1" applyAlignment="1">
      <alignment vertical="center"/>
    </xf>
    <xf numFmtId="177" fontId="4" fillId="0" borderId="25" xfId="9" applyFont="1" applyBorder="1" applyAlignment="1">
      <alignment vertical="center"/>
    </xf>
    <xf numFmtId="176" fontId="4" fillId="0" borderId="21" xfId="8" applyFont="1" applyBorder="1" applyAlignment="1">
      <alignment vertical="center"/>
    </xf>
    <xf numFmtId="176" fontId="4" fillId="0" borderId="22" xfId="8" applyFont="1" applyBorder="1" applyAlignment="1">
      <alignment horizontal="distributed" vertical="center"/>
    </xf>
    <xf numFmtId="177" fontId="4" fillId="0" borderId="21" xfId="9" applyFont="1" applyBorder="1" applyAlignment="1">
      <alignment vertical="center"/>
    </xf>
    <xf numFmtId="177" fontId="4" fillId="0" borderId="23" xfId="9" applyFont="1" applyBorder="1" applyAlignment="1">
      <alignment vertical="center"/>
    </xf>
    <xf numFmtId="177" fontId="4" fillId="0" borderId="0" xfId="9" applyFont="1" applyAlignment="1">
      <alignment vertical="center"/>
    </xf>
    <xf numFmtId="176" fontId="4" fillId="0" borderId="2" xfId="8" applyFont="1" applyBorder="1" applyAlignment="1">
      <alignment horizontal="centerContinuous" vertical="center"/>
    </xf>
    <xf numFmtId="176" fontId="4" fillId="0" borderId="2" xfId="8" applyFont="1" applyBorder="1" applyAlignment="1">
      <alignment horizontal="center" vertical="center"/>
    </xf>
    <xf numFmtId="177" fontId="4" fillId="3" borderId="19" xfId="9" applyFont="1" applyFill="1" applyBorder="1" applyAlignment="1">
      <alignment vertical="center"/>
    </xf>
    <xf numFmtId="176" fontId="1" fillId="0" borderId="10" xfId="8" applyBorder="1" applyAlignment="1">
      <alignment horizontal="distributed" vertical="center"/>
    </xf>
    <xf numFmtId="177" fontId="4" fillId="3" borderId="17" xfId="9" applyFont="1" applyFill="1" applyBorder="1" applyAlignment="1">
      <alignment vertical="center"/>
    </xf>
    <xf numFmtId="177" fontId="4" fillId="3" borderId="1" xfId="9" applyFont="1" applyFill="1" applyBorder="1" applyAlignment="1">
      <alignment vertical="center"/>
    </xf>
    <xf numFmtId="179" fontId="4" fillId="3" borderId="17" xfId="9" quotePrefix="1" applyNumberFormat="1" applyFont="1" applyFill="1" applyBorder="1" applyAlignment="1">
      <alignment horizontal="right" vertical="center"/>
    </xf>
    <xf numFmtId="179" fontId="4" fillId="3" borderId="18" xfId="9" quotePrefix="1" applyNumberFormat="1" applyFont="1" applyFill="1" applyBorder="1" applyAlignment="1">
      <alignment horizontal="right" vertical="center"/>
    </xf>
    <xf numFmtId="177" fontId="4" fillId="0" borderId="29" xfId="9" applyFont="1" applyBorder="1" applyAlignment="1">
      <alignment vertical="center"/>
    </xf>
    <xf numFmtId="176" fontId="4" fillId="0" borderId="3" xfId="8" applyFont="1" applyBorder="1" applyAlignment="1">
      <alignment vertical="center"/>
    </xf>
    <xf numFmtId="176" fontId="4" fillId="0" borderId="4" xfId="8" applyFont="1" applyBorder="1" applyAlignment="1">
      <alignment horizontal="center" vertical="center"/>
    </xf>
    <xf numFmtId="177" fontId="4" fillId="0" borderId="3" xfId="9" applyFont="1" applyBorder="1" applyAlignment="1">
      <alignment vertical="center"/>
    </xf>
    <xf numFmtId="38" fontId="4" fillId="3" borderId="17" xfId="12" applyFont="1" applyFill="1" applyBorder="1" applyAlignment="1">
      <alignment vertical="center"/>
    </xf>
    <xf numFmtId="177" fontId="4" fillId="0" borderId="18" xfId="12" applyNumberFormat="1" applyFont="1" applyBorder="1" applyAlignment="1">
      <alignment vertical="center"/>
    </xf>
    <xf numFmtId="176" fontId="4" fillId="3" borderId="17" xfId="8" applyFont="1" applyFill="1" applyBorder="1" applyAlignment="1">
      <alignment vertical="center"/>
    </xf>
    <xf numFmtId="176" fontId="4" fillId="0" borderId="18" xfId="8" applyFont="1" applyBorder="1" applyAlignment="1">
      <alignment vertical="center"/>
    </xf>
    <xf numFmtId="176" fontId="32" fillId="0" borderId="10" xfId="8" applyFont="1" applyBorder="1" applyAlignment="1">
      <alignment horizontal="distributed" vertical="center"/>
    </xf>
    <xf numFmtId="177" fontId="4" fillId="0" borderId="16" xfId="9" applyFont="1" applyBorder="1" applyAlignment="1">
      <alignment vertical="center"/>
    </xf>
    <xf numFmtId="176" fontId="32" fillId="0" borderId="0" xfId="8" applyFont="1" applyAlignment="1">
      <alignment vertical="center"/>
    </xf>
    <xf numFmtId="38" fontId="4" fillId="0" borderId="0" xfId="12" applyFont="1" applyAlignment="1">
      <alignment vertical="center"/>
    </xf>
    <xf numFmtId="176" fontId="4" fillId="0" borderId="0" xfId="13" applyFont="1" applyAlignment="1">
      <alignment vertical="center"/>
    </xf>
    <xf numFmtId="176" fontId="4" fillId="0" borderId="0" xfId="13" applyFont="1" applyAlignment="1">
      <alignment horizontal="centerContinuous" vertical="center"/>
    </xf>
    <xf numFmtId="0" fontId="32" fillId="0" borderId="0" xfId="11" applyFont="1" applyAlignment="1">
      <alignment vertical="center"/>
    </xf>
    <xf numFmtId="176" fontId="9" fillId="0" borderId="0" xfId="13" applyFont="1" applyAlignment="1">
      <alignment horizontal="centerContinuous" vertical="center"/>
    </xf>
    <xf numFmtId="176" fontId="4" fillId="0" borderId="0" xfId="13" applyFont="1" applyAlignment="1">
      <alignment horizontal="right" vertical="center"/>
    </xf>
    <xf numFmtId="176" fontId="4" fillId="0" borderId="1" xfId="13" applyFont="1" applyBorder="1" applyAlignment="1">
      <alignment vertical="center"/>
    </xf>
    <xf numFmtId="176" fontId="4" fillId="0" borderId="6" xfId="13" applyFont="1" applyBorder="1" applyAlignment="1">
      <alignment horizontal="center" vertical="center"/>
    </xf>
    <xf numFmtId="176" fontId="4" fillId="0" borderId="1" xfId="13" applyFont="1" applyBorder="1" applyAlignment="1">
      <alignment horizontal="center" vertical="center"/>
    </xf>
    <xf numFmtId="176" fontId="4" fillId="0" borderId="2" xfId="13" applyFont="1" applyBorder="1" applyAlignment="1">
      <alignment horizontal="center" vertical="center"/>
    </xf>
    <xf numFmtId="176" fontId="4" fillId="0" borderId="6" xfId="13" applyFont="1" applyBorder="1" applyAlignment="1">
      <alignment vertical="center"/>
    </xf>
    <xf numFmtId="177" fontId="4" fillId="0" borderId="1" xfId="14" applyFont="1" applyBorder="1" applyAlignment="1">
      <alignment vertical="center"/>
    </xf>
    <xf numFmtId="177" fontId="4" fillId="0" borderId="2" xfId="14" applyFont="1" applyBorder="1" applyAlignment="1">
      <alignment vertical="center"/>
    </xf>
    <xf numFmtId="176" fontId="4" fillId="0" borderId="19" xfId="13" applyFont="1" applyBorder="1" applyAlignment="1">
      <alignment vertical="center"/>
    </xf>
    <xf numFmtId="176" fontId="4" fillId="0" borderId="9" xfId="13" applyFont="1" applyBorder="1" applyAlignment="1">
      <alignment horizontal="distributed" vertical="center"/>
    </xf>
    <xf numFmtId="177" fontId="4" fillId="0" borderId="19" xfId="14" applyFont="1" applyBorder="1" applyAlignment="1">
      <alignment vertical="center"/>
    </xf>
    <xf numFmtId="177" fontId="4" fillId="0" borderId="20" xfId="14" applyFont="1" applyBorder="1" applyAlignment="1">
      <alignment vertical="center"/>
    </xf>
    <xf numFmtId="176" fontId="4" fillId="0" borderId="17" xfId="13" applyFont="1" applyBorder="1" applyAlignment="1">
      <alignment vertical="center"/>
    </xf>
    <xf numFmtId="176" fontId="4" fillId="0" borderId="10" xfId="13" applyFont="1" applyBorder="1" applyAlignment="1">
      <alignment horizontal="distributed" vertical="center"/>
    </xf>
    <xf numFmtId="177" fontId="4" fillId="0" borderId="17" xfId="14" applyFont="1" applyBorder="1" applyAlignment="1">
      <alignment vertical="center"/>
    </xf>
    <xf numFmtId="177" fontId="4" fillId="0" borderId="18" xfId="14" applyFont="1" applyBorder="1" applyAlignment="1">
      <alignment vertical="center"/>
    </xf>
    <xf numFmtId="176" fontId="4" fillId="0" borderId="10" xfId="13" applyFont="1" applyBorder="1" applyAlignment="1">
      <alignment vertical="center"/>
    </xf>
    <xf numFmtId="180" fontId="4" fillId="0" borderId="17" xfId="13" applyNumberFormat="1" applyFont="1" applyBorder="1" applyAlignment="1">
      <alignment vertical="center"/>
    </xf>
    <xf numFmtId="180" fontId="4" fillId="0" borderId="18" xfId="13" applyNumberFormat="1" applyFont="1" applyBorder="1" applyAlignment="1">
      <alignment vertical="center"/>
    </xf>
    <xf numFmtId="176" fontId="32" fillId="0" borderId="10" xfId="13" applyFont="1" applyBorder="1" applyAlignment="1">
      <alignment horizontal="distributed" vertical="center"/>
    </xf>
    <xf numFmtId="176" fontId="4" fillId="0" borderId="3" xfId="13" applyFont="1" applyBorder="1" applyAlignment="1">
      <alignment vertical="center"/>
    </xf>
    <xf numFmtId="176" fontId="32" fillId="0" borderId="4" xfId="13" applyFont="1" applyBorder="1" applyAlignment="1">
      <alignment horizontal="distributed" vertical="center"/>
    </xf>
    <xf numFmtId="177" fontId="4" fillId="0" borderId="3" xfId="14" applyFont="1" applyBorder="1" applyAlignment="1">
      <alignment vertical="center"/>
    </xf>
    <xf numFmtId="177" fontId="4" fillId="0" borderId="5" xfId="14" applyFont="1" applyBorder="1" applyAlignment="1">
      <alignment vertical="center"/>
    </xf>
    <xf numFmtId="176" fontId="4" fillId="0" borderId="6" xfId="13" applyFont="1" applyBorder="1" applyAlignment="1">
      <alignment horizontal="distributed" vertical="center"/>
    </xf>
    <xf numFmtId="176" fontId="4" fillId="0" borderId="8" xfId="13" applyFont="1" applyBorder="1" applyAlignment="1">
      <alignment horizontal="distributed" vertical="center"/>
    </xf>
    <xf numFmtId="176" fontId="4" fillId="0" borderId="4" xfId="13" applyFont="1" applyBorder="1" applyAlignment="1">
      <alignment vertical="center"/>
    </xf>
    <xf numFmtId="176" fontId="4" fillId="0" borderId="16" xfId="13" applyFont="1" applyBorder="1" applyAlignment="1">
      <alignment vertical="center"/>
    </xf>
    <xf numFmtId="176" fontId="4" fillId="0" borderId="16" xfId="13" applyFont="1" applyBorder="1" applyAlignment="1">
      <alignment horizontal="distributed" vertical="center"/>
    </xf>
    <xf numFmtId="177" fontId="4" fillId="0" borderId="16" xfId="14" applyFont="1" applyBorder="1" applyAlignment="1">
      <alignment vertical="center"/>
    </xf>
    <xf numFmtId="176" fontId="4" fillId="0" borderId="18" xfId="13" applyFont="1" applyBorder="1" applyAlignment="1">
      <alignment vertical="center"/>
    </xf>
    <xf numFmtId="176" fontId="4" fillId="0" borderId="18" xfId="13" applyFont="1" applyBorder="1" applyAlignment="1">
      <alignment horizontal="distributed" vertical="center"/>
    </xf>
    <xf numFmtId="176" fontId="4" fillId="0" borderId="23" xfId="13" applyFont="1" applyBorder="1" applyAlignment="1">
      <alignment vertical="center"/>
    </xf>
    <xf numFmtId="176" fontId="4" fillId="0" borderId="23" xfId="13" applyFont="1" applyBorder="1" applyAlignment="1">
      <alignment horizontal="distributed" vertical="center"/>
    </xf>
    <xf numFmtId="177" fontId="4" fillId="0" borderId="23" xfId="14" applyFont="1" applyBorder="1" applyAlignment="1">
      <alignment vertical="center"/>
    </xf>
    <xf numFmtId="176" fontId="4" fillId="0" borderId="2" xfId="13" applyFont="1" applyBorder="1" applyAlignment="1">
      <alignment vertical="center"/>
    </xf>
    <xf numFmtId="176" fontId="4" fillId="0" borderId="2" xfId="13" applyFont="1" applyBorder="1" applyAlignment="1">
      <alignment horizontal="distributed" vertical="center"/>
    </xf>
    <xf numFmtId="176" fontId="4" fillId="0" borderId="0" xfId="15" applyFont="1" applyAlignment="1">
      <alignment vertical="center"/>
    </xf>
    <xf numFmtId="176" fontId="9" fillId="0" borderId="0" xfId="15" applyFont="1" applyAlignment="1">
      <alignment horizontal="centerContinuous" vertical="center"/>
    </xf>
    <xf numFmtId="176" fontId="4" fillId="0" borderId="0" xfId="15" applyFont="1" applyAlignment="1">
      <alignment horizontal="centerContinuous" vertical="center"/>
    </xf>
    <xf numFmtId="58" fontId="33" fillId="0" borderId="0" xfId="15" quotePrefix="1" applyNumberFormat="1" applyFont="1" applyAlignment="1">
      <alignment horizontal="centerContinuous" vertical="center"/>
    </xf>
    <xf numFmtId="176" fontId="4" fillId="0" borderId="0" xfId="15" applyFont="1" applyAlignment="1">
      <alignment horizontal="right" vertical="center"/>
    </xf>
    <xf numFmtId="176" fontId="4" fillId="0" borderId="1" xfId="15" applyFont="1" applyBorder="1" applyAlignment="1">
      <alignment vertical="center"/>
    </xf>
    <xf numFmtId="176" fontId="4" fillId="0" borderId="6" xfId="15" applyFont="1" applyBorder="1" applyAlignment="1">
      <alignment vertical="center"/>
    </xf>
    <xf numFmtId="176" fontId="4" fillId="0" borderId="8" xfId="15" applyFont="1" applyBorder="1" applyAlignment="1">
      <alignment vertical="center"/>
    </xf>
    <xf numFmtId="176" fontId="4" fillId="0" borderId="3" xfId="15" applyFont="1" applyBorder="1" applyAlignment="1">
      <alignment horizontal="centerContinuous" vertical="center"/>
    </xf>
    <xf numFmtId="176" fontId="4" fillId="0" borderId="4" xfId="15" applyFont="1" applyBorder="1" applyAlignment="1">
      <alignment horizontal="centerContinuous" vertical="center"/>
    </xf>
    <xf numFmtId="176" fontId="4" fillId="0" borderId="3" xfId="15" applyFont="1" applyBorder="1" applyAlignment="1">
      <alignment horizontal="center" vertical="center"/>
    </xf>
    <xf numFmtId="176" fontId="4" fillId="0" borderId="5" xfId="15" applyFont="1" applyBorder="1" applyAlignment="1">
      <alignment horizontal="center" vertical="center"/>
    </xf>
    <xf numFmtId="176" fontId="4" fillId="0" borderId="3" xfId="15" applyFont="1" applyBorder="1" applyAlignment="1">
      <alignment vertical="center"/>
    </xf>
    <xf numFmtId="176" fontId="4" fillId="0" borderId="4" xfId="15" applyFont="1" applyBorder="1" applyAlignment="1">
      <alignment vertical="center"/>
    </xf>
    <xf numFmtId="177" fontId="4" fillId="0" borderId="3" xfId="16" applyFont="1" applyBorder="1" applyAlignment="1">
      <alignment vertical="center"/>
    </xf>
    <xf numFmtId="177" fontId="4" fillId="0" borderId="5" xfId="16" applyFont="1" applyBorder="1" applyAlignment="1">
      <alignment vertical="center"/>
    </xf>
    <xf numFmtId="176" fontId="5" fillId="0" borderId="0" xfId="15" applyFont="1" applyAlignment="1">
      <alignment vertical="center"/>
    </xf>
    <xf numFmtId="176" fontId="4" fillId="0" borderId="6" xfId="15" applyFont="1" applyBorder="1" applyAlignment="1">
      <alignment horizontal="distributed" vertical="center"/>
    </xf>
    <xf numFmtId="177" fontId="4" fillId="0" borderId="1" xfId="16" applyFont="1" applyBorder="1" applyAlignment="1">
      <alignment vertical="center"/>
    </xf>
    <xf numFmtId="177" fontId="4" fillId="0" borderId="2" xfId="16" applyFont="1" applyBorder="1" applyAlignment="1">
      <alignment vertical="center"/>
    </xf>
    <xf numFmtId="176" fontId="4" fillId="0" borderId="17" xfId="15" applyFont="1" applyBorder="1" applyAlignment="1">
      <alignment vertical="center"/>
    </xf>
    <xf numFmtId="176" fontId="4" fillId="0" borderId="10" xfId="15" applyFont="1" applyBorder="1" applyAlignment="1">
      <alignment vertical="center"/>
    </xf>
    <xf numFmtId="176" fontId="4" fillId="0" borderId="10" xfId="15" applyFont="1" applyBorder="1" applyAlignment="1">
      <alignment horizontal="distributed" vertical="center"/>
    </xf>
    <xf numFmtId="177" fontId="4" fillId="0" borderId="17" xfId="16" applyFont="1" applyBorder="1" applyAlignment="1">
      <alignment vertical="center"/>
    </xf>
    <xf numFmtId="177" fontId="4" fillId="0" borderId="18" xfId="16" applyFont="1" applyBorder="1" applyAlignment="1">
      <alignment vertical="center"/>
    </xf>
    <xf numFmtId="176" fontId="4" fillId="0" borderId="7" xfId="15" applyFont="1" applyBorder="1" applyAlignment="1">
      <alignment vertical="center"/>
    </xf>
    <xf numFmtId="176" fontId="4" fillId="0" borderId="0" xfId="15" applyFont="1" applyAlignment="1">
      <alignment horizontal="distributed" vertical="center"/>
    </xf>
    <xf numFmtId="177" fontId="4" fillId="0" borderId="7" xfId="16" applyFont="1" applyBorder="1" applyAlignment="1">
      <alignment vertical="center"/>
    </xf>
    <xf numFmtId="177" fontId="4" fillId="0" borderId="13" xfId="16" applyFont="1" applyBorder="1" applyAlignment="1">
      <alignment vertical="center"/>
    </xf>
    <xf numFmtId="176" fontId="4" fillId="0" borderId="19" xfId="15" applyFont="1" applyBorder="1" applyAlignment="1">
      <alignment vertical="center"/>
    </xf>
    <xf numFmtId="176" fontId="4" fillId="0" borderId="9" xfId="15" applyFont="1" applyBorder="1" applyAlignment="1">
      <alignment vertical="center"/>
    </xf>
    <xf numFmtId="176" fontId="4" fillId="0" borderId="9" xfId="15" applyFont="1" applyBorder="1" applyAlignment="1">
      <alignment horizontal="distributed" vertical="center"/>
    </xf>
    <xf numFmtId="177" fontId="4" fillId="0" borderId="19" xfId="16" applyFont="1" applyBorder="1" applyAlignment="1">
      <alignment vertical="center"/>
    </xf>
    <xf numFmtId="177" fontId="4" fillId="0" borderId="20" xfId="16" applyFont="1" applyBorder="1" applyAlignment="1">
      <alignment vertical="center"/>
    </xf>
    <xf numFmtId="38" fontId="4" fillId="0" borderId="17" xfId="12" applyFont="1" applyBorder="1" applyAlignment="1">
      <alignment vertical="center"/>
    </xf>
    <xf numFmtId="176" fontId="4" fillId="0" borderId="21" xfId="15" applyFont="1" applyBorder="1" applyAlignment="1">
      <alignment vertical="center"/>
    </xf>
    <xf numFmtId="176" fontId="4" fillId="0" borderId="22" xfId="15" applyFont="1" applyBorder="1" applyAlignment="1">
      <alignment vertical="center"/>
    </xf>
    <xf numFmtId="176" fontId="4" fillId="0" borderId="22" xfId="15" applyFont="1" applyBorder="1" applyAlignment="1">
      <alignment horizontal="distributed" vertical="center"/>
    </xf>
    <xf numFmtId="177" fontId="4" fillId="0" borderId="21" xfId="16" applyFont="1" applyBorder="1" applyAlignment="1">
      <alignment vertical="center"/>
    </xf>
    <xf numFmtId="177" fontId="4" fillId="0" borderId="23" xfId="16" applyFont="1" applyBorder="1" applyAlignment="1">
      <alignment vertical="center"/>
    </xf>
    <xf numFmtId="176" fontId="4" fillId="0" borderId="36" xfId="15" applyFont="1" applyBorder="1" applyAlignment="1">
      <alignment vertical="center"/>
    </xf>
    <xf numFmtId="176" fontId="4" fillId="0" borderId="37" xfId="15" applyFont="1" applyBorder="1" applyAlignment="1">
      <alignment vertical="center"/>
    </xf>
    <xf numFmtId="177" fontId="4" fillId="0" borderId="36" xfId="16" applyFont="1" applyBorder="1" applyAlignment="1">
      <alignment vertical="center"/>
    </xf>
    <xf numFmtId="177" fontId="4" fillId="0" borderId="38" xfId="16" applyFont="1" applyBorder="1" applyAlignment="1">
      <alignment vertical="center"/>
    </xf>
    <xf numFmtId="176" fontId="4" fillId="0" borderId="39" xfId="15" applyFont="1" applyBorder="1" applyAlignment="1">
      <alignment vertical="center"/>
    </xf>
    <xf numFmtId="176" fontId="4" fillId="0" borderId="40" xfId="15" applyFont="1" applyBorder="1" applyAlignment="1">
      <alignment vertical="center"/>
    </xf>
    <xf numFmtId="176" fontId="4" fillId="0" borderId="41" xfId="15" applyFont="1" applyBorder="1" applyAlignment="1">
      <alignment vertical="center"/>
    </xf>
    <xf numFmtId="176" fontId="4" fillId="0" borderId="14" xfId="15" applyFont="1" applyBorder="1" applyAlignment="1">
      <alignment vertical="center"/>
    </xf>
    <xf numFmtId="176" fontId="4" fillId="0" borderId="15" xfId="15" applyFont="1" applyBorder="1" applyAlignment="1">
      <alignment vertical="center"/>
    </xf>
    <xf numFmtId="176" fontId="4" fillId="0" borderId="15" xfId="15" applyFont="1" applyBorder="1" applyAlignment="1">
      <alignment horizontal="distributed" vertical="center"/>
    </xf>
    <xf numFmtId="177" fontId="4" fillId="0" borderId="14" xfId="16" applyFont="1" applyBorder="1" applyAlignment="1">
      <alignment vertical="center"/>
    </xf>
    <xf numFmtId="177" fontId="4" fillId="0" borderId="16" xfId="16" applyFont="1" applyBorder="1" applyAlignment="1">
      <alignment vertical="center"/>
    </xf>
    <xf numFmtId="177" fontId="4" fillId="0" borderId="4" xfId="16" applyFont="1" applyBorder="1" applyAlignment="1">
      <alignment vertical="center"/>
    </xf>
    <xf numFmtId="177" fontId="4" fillId="0" borderId="26" xfId="16" applyFont="1" applyBorder="1" applyAlignment="1">
      <alignment vertical="center"/>
    </xf>
    <xf numFmtId="177" fontId="4" fillId="0" borderId="3" xfId="16" applyFont="1" applyBorder="1" applyAlignment="1">
      <alignment horizontal="center" vertical="center"/>
    </xf>
    <xf numFmtId="177" fontId="4" fillId="0" borderId="5" xfId="16" applyFont="1" applyBorder="1" applyAlignment="1">
      <alignment horizontal="center" vertical="center"/>
    </xf>
    <xf numFmtId="176" fontId="4" fillId="0" borderId="4" xfId="15" applyFont="1" applyBorder="1" applyAlignment="1">
      <alignment horizontal="distributed" vertical="center"/>
    </xf>
    <xf numFmtId="176" fontId="4" fillId="0" borderId="4" xfId="15" applyFont="1" applyBorder="1" applyAlignment="1">
      <alignment horizontal="left" vertical="center" wrapText="1"/>
    </xf>
    <xf numFmtId="176" fontId="6" fillId="0" borderId="0" xfId="0" applyFont="1" applyAlignment="1">
      <alignment horizontal="centerContinuous"/>
    </xf>
    <xf numFmtId="176" fontId="3" fillId="0" borderId="0" xfId="0" applyFont="1" applyAlignment="1">
      <alignment horizontal="centerContinuous"/>
    </xf>
    <xf numFmtId="176" fontId="6" fillId="0" borderId="2" xfId="0" applyFont="1" applyBorder="1" applyAlignment="1">
      <alignment horizontal="center" vertical="center"/>
    </xf>
    <xf numFmtId="176" fontId="5" fillId="0" borderId="2" xfId="0" applyFont="1" applyBorder="1" applyAlignment="1">
      <alignment horizontal="centerContinuous" vertical="center"/>
    </xf>
    <xf numFmtId="176" fontId="5" fillId="0" borderId="0" xfId="0" applyFont="1" applyAlignment="1">
      <alignment horizontal="center"/>
    </xf>
    <xf numFmtId="176" fontId="34" fillId="0" borderId="9" xfId="0" applyFont="1" applyBorder="1"/>
    <xf numFmtId="176" fontId="6" fillId="0" borderId="9" xfId="0" applyFont="1" applyBorder="1"/>
    <xf numFmtId="176" fontId="6" fillId="0" borderId="10" xfId="0" applyFont="1" applyBorder="1"/>
    <xf numFmtId="176" fontId="1" fillId="0" borderId="10" xfId="0" applyFont="1" applyBorder="1" applyAlignment="1">
      <alignment horizontal="right" vertical="center"/>
    </xf>
    <xf numFmtId="176" fontId="1" fillId="0" borderId="9" xfId="0" applyFont="1" applyBorder="1" applyAlignment="1">
      <alignment horizontal="right"/>
    </xf>
    <xf numFmtId="49" fontId="4" fillId="0" borderId="0" xfId="0" applyNumberFormat="1" applyFont="1"/>
    <xf numFmtId="176" fontId="6" fillId="0" borderId="11" xfId="0" applyFont="1" applyBorder="1"/>
    <xf numFmtId="176" fontId="34" fillId="0" borderId="10" xfId="0" applyFont="1" applyBorder="1"/>
    <xf numFmtId="176" fontId="1" fillId="0" borderId="9" xfId="0" applyFont="1" applyBorder="1" applyAlignment="1">
      <alignment horizontal="center"/>
    </xf>
    <xf numFmtId="176" fontId="1" fillId="0" borderId="9" xfId="0" applyFont="1" applyBorder="1"/>
    <xf numFmtId="176" fontId="1" fillId="0" borderId="0" xfId="0" applyFont="1" applyAlignment="1">
      <alignment horizontal="center"/>
    </xf>
    <xf numFmtId="176" fontId="1" fillId="0" borderId="23" xfId="0" applyFont="1" applyBorder="1" applyAlignment="1">
      <alignment vertical="center"/>
    </xf>
    <xf numFmtId="176" fontId="1" fillId="0" borderId="14" xfId="0" applyFont="1" applyBorder="1" applyAlignment="1">
      <alignment horizontal="distributed" vertical="center"/>
    </xf>
    <xf numFmtId="176" fontId="1" fillId="0" borderId="32" xfId="0" applyFont="1" applyBorder="1" applyAlignment="1">
      <alignment vertical="center"/>
    </xf>
    <xf numFmtId="176" fontId="1" fillId="0" borderId="16" xfId="0" applyFont="1" applyBorder="1" applyAlignment="1">
      <alignment vertical="center"/>
    </xf>
    <xf numFmtId="176" fontId="1" fillId="0" borderId="32" xfId="0" applyFont="1" applyBorder="1" applyAlignment="1">
      <alignment vertical="center" shrinkToFit="1"/>
    </xf>
    <xf numFmtId="176" fontId="1" fillId="0" borderId="17" xfId="0" applyFont="1" applyBorder="1" applyAlignment="1">
      <alignment horizontal="distributed" vertical="center"/>
    </xf>
    <xf numFmtId="176" fontId="1" fillId="0" borderId="18" xfId="0" applyFont="1" applyBorder="1" applyAlignment="1">
      <alignment vertical="center" wrapText="1"/>
    </xf>
    <xf numFmtId="177" fontId="1" fillId="0" borderId="17" xfId="2" applyBorder="1" applyAlignment="1">
      <alignment vertical="center" shrinkToFit="1"/>
    </xf>
    <xf numFmtId="177" fontId="1" fillId="0" borderId="18" xfId="2" applyBorder="1" applyAlignment="1">
      <alignment vertical="center" shrinkToFit="1"/>
    </xf>
    <xf numFmtId="176" fontId="1" fillId="0" borderId="18" xfId="0" applyFont="1" applyBorder="1" applyAlignment="1">
      <alignment vertical="center"/>
    </xf>
    <xf numFmtId="177" fontId="1" fillId="0" borderId="33" xfId="2" applyBorder="1" applyAlignment="1">
      <alignment vertical="center" shrinkToFit="1"/>
    </xf>
    <xf numFmtId="176" fontId="1" fillId="0" borderId="23" xfId="0" applyFont="1" applyBorder="1" applyAlignment="1">
      <alignment horizontal="distributed" vertical="center"/>
    </xf>
    <xf numFmtId="176" fontId="1" fillId="0" borderId="23" xfId="0" applyFont="1" applyBorder="1" applyAlignment="1">
      <alignment vertical="center" wrapText="1"/>
    </xf>
    <xf numFmtId="177" fontId="1" fillId="0" borderId="23" xfId="2" applyBorder="1" applyAlignment="1">
      <alignment vertical="center" shrinkToFit="1"/>
    </xf>
    <xf numFmtId="176" fontId="1" fillId="0" borderId="18" xfId="0" applyFont="1" applyBorder="1" applyAlignment="1">
      <alignment horizontal="distributed" vertical="center"/>
    </xf>
    <xf numFmtId="177" fontId="1" fillId="0" borderId="28" xfId="2" applyBorder="1" applyAlignment="1">
      <alignment vertical="center" shrinkToFit="1"/>
    </xf>
    <xf numFmtId="176" fontId="1" fillId="0" borderId="23" xfId="0" applyFont="1" applyBorder="1" applyAlignment="1">
      <alignment vertical="center" shrinkToFit="1"/>
    </xf>
    <xf numFmtId="176" fontId="1" fillId="0" borderId="16" xfId="0" applyFont="1" applyBorder="1" applyAlignment="1">
      <alignment horizontal="distributed" vertical="center"/>
    </xf>
    <xf numFmtId="177" fontId="1" fillId="0" borderId="27" xfId="2" applyBorder="1" applyAlignment="1">
      <alignment vertical="center" shrinkToFit="1"/>
    </xf>
    <xf numFmtId="176" fontId="1" fillId="0" borderId="0" xfId="0" applyFont="1" applyAlignment="1">
      <alignment horizontal="right" vertical="center"/>
    </xf>
    <xf numFmtId="176" fontId="4" fillId="0" borderId="0" xfId="0" applyFont="1" applyAlignment="1">
      <alignment horizontal="right" vertical="center"/>
    </xf>
    <xf numFmtId="177" fontId="1" fillId="0" borderId="20" xfId="2" applyBorder="1" applyAlignment="1">
      <alignment vertical="center"/>
    </xf>
    <xf numFmtId="177" fontId="1" fillId="0" borderId="18" xfId="2" applyBorder="1" applyAlignment="1">
      <alignment vertical="center"/>
    </xf>
    <xf numFmtId="176" fontId="4" fillId="0" borderId="18" xfId="0" applyFont="1" applyBorder="1" applyAlignment="1">
      <alignment vertical="center"/>
    </xf>
    <xf numFmtId="177" fontId="4" fillId="0" borderId="18" xfId="2" applyFont="1" applyBorder="1" applyAlignment="1">
      <alignment vertical="center"/>
    </xf>
    <xf numFmtId="177" fontId="1" fillId="0" borderId="5" xfId="2" applyBorder="1" applyAlignment="1">
      <alignment vertical="center"/>
    </xf>
    <xf numFmtId="176" fontId="4" fillId="0" borderId="8" xfId="0" applyFont="1" applyBorder="1" applyAlignment="1">
      <alignment horizontal="center" vertical="center"/>
    </xf>
    <xf numFmtId="176" fontId="4" fillId="0" borderId="34" xfId="0" applyFont="1" applyBorder="1" applyAlignment="1">
      <alignment horizontal="center" vertical="center"/>
    </xf>
    <xf numFmtId="176" fontId="4" fillId="0" borderId="10" xfId="0" applyFont="1" applyBorder="1" applyAlignment="1">
      <alignment vertical="center"/>
    </xf>
    <xf numFmtId="176" fontId="4" fillId="0" borderId="18" xfId="0" applyFont="1" applyBorder="1" applyAlignment="1">
      <alignment horizontal="center" vertical="center"/>
    </xf>
    <xf numFmtId="176" fontId="4" fillId="0" borderId="20" xfId="0" applyFont="1" applyBorder="1" applyAlignment="1">
      <alignment horizontal="center" vertical="center"/>
    </xf>
    <xf numFmtId="176" fontId="0" fillId="0" borderId="18" xfId="0" applyBorder="1" applyAlignment="1">
      <alignment horizontal="center" vertical="center"/>
    </xf>
    <xf numFmtId="176" fontId="4" fillId="0" borderId="10" xfId="0" applyFont="1" applyBorder="1" applyAlignment="1">
      <alignment horizontal="center" vertical="center"/>
    </xf>
    <xf numFmtId="176" fontId="4" fillId="0" borderId="25" xfId="0" applyFont="1" applyBorder="1" applyAlignment="1">
      <alignment horizontal="center" vertical="center"/>
    </xf>
    <xf numFmtId="177" fontId="4" fillId="0" borderId="17" xfId="2" applyFont="1" applyBorder="1" applyAlignment="1">
      <alignment horizontal="center" vertical="center"/>
    </xf>
    <xf numFmtId="177" fontId="4" fillId="0" borderId="19" xfId="2" applyFont="1" applyBorder="1" applyAlignment="1">
      <alignment horizontal="center" vertical="center"/>
    </xf>
    <xf numFmtId="176" fontId="4" fillId="0" borderId="6" xfId="0" applyFont="1" applyBorder="1" applyAlignment="1">
      <alignment vertical="center"/>
    </xf>
    <xf numFmtId="177" fontId="4" fillId="0" borderId="1" xfId="2" applyFont="1" applyBorder="1" applyAlignment="1">
      <alignment horizontal="center" vertical="center"/>
    </xf>
    <xf numFmtId="177" fontId="4" fillId="0" borderId="1" xfId="2" applyFont="1" applyBorder="1" applyAlignment="1">
      <alignment vertical="center"/>
    </xf>
    <xf numFmtId="176" fontId="4" fillId="0" borderId="6" xfId="0" applyFont="1" applyBorder="1" applyAlignment="1">
      <alignment horizontal="center" vertical="center"/>
    </xf>
    <xf numFmtId="177" fontId="4" fillId="0" borderId="6" xfId="2" applyFont="1" applyBorder="1" applyAlignment="1">
      <alignment vertical="center"/>
    </xf>
    <xf numFmtId="177" fontId="4" fillId="0" borderId="8" xfId="2" applyFont="1" applyBorder="1" applyAlignment="1">
      <alignment vertical="center"/>
    </xf>
    <xf numFmtId="176" fontId="9" fillId="0" borderId="0" xfId="0" applyFont="1" applyAlignment="1">
      <alignment horizontal="centerContinuous" vertical="center"/>
    </xf>
    <xf numFmtId="176" fontId="5" fillId="0" borderId="0" xfId="0" applyFont="1" applyAlignment="1">
      <alignment horizontal="centerContinuous" vertical="center"/>
    </xf>
    <xf numFmtId="176" fontId="0" fillId="0" borderId="20" xfId="0" applyBorder="1" applyAlignment="1">
      <alignment vertical="center"/>
    </xf>
    <xf numFmtId="176" fontId="0" fillId="0" borderId="18" xfId="0" applyBorder="1" applyAlignment="1">
      <alignment vertical="center"/>
    </xf>
    <xf numFmtId="176" fontId="0" fillId="0" borderId="3" xfId="0" applyBorder="1" applyAlignment="1">
      <alignment vertical="center"/>
    </xf>
    <xf numFmtId="177" fontId="4" fillId="0" borderId="5" xfId="2" applyFont="1" applyBorder="1" applyAlignment="1">
      <alignment vertical="center"/>
    </xf>
    <xf numFmtId="177" fontId="0" fillId="0" borderId="18" xfId="2" applyFont="1" applyBorder="1" applyAlignment="1">
      <alignment vertical="center"/>
    </xf>
    <xf numFmtId="176" fontId="4" fillId="0" borderId="0" xfId="13" applyFont="1" applyAlignment="1">
      <alignment horizontal="distributed" vertical="center"/>
    </xf>
    <xf numFmtId="176" fontId="4" fillId="0" borderId="31" xfId="13" applyFont="1" applyBorder="1" applyAlignment="1">
      <alignment horizontal="distributed" vertical="center"/>
    </xf>
    <xf numFmtId="177" fontId="4" fillId="0" borderId="31" xfId="14" applyFont="1" applyBorder="1" applyAlignment="1">
      <alignment vertical="center"/>
    </xf>
    <xf numFmtId="176" fontId="4" fillId="0" borderId="31" xfId="13" applyFont="1" applyBorder="1" applyAlignment="1">
      <alignment horizontal="left" vertical="center"/>
    </xf>
    <xf numFmtId="0" fontId="1" fillId="0" borderId="0" xfId="4" applyFont="1" applyAlignment="1">
      <alignment vertical="top" wrapText="1"/>
    </xf>
    <xf numFmtId="177" fontId="1" fillId="0" borderId="18" xfId="2" applyFill="1" applyBorder="1" applyAlignment="1">
      <alignment vertical="center"/>
    </xf>
    <xf numFmtId="177" fontId="4" fillId="0" borderId="2" xfId="2" applyFont="1" applyFill="1" applyBorder="1" applyAlignment="1">
      <alignment vertical="center"/>
    </xf>
    <xf numFmtId="177" fontId="4" fillId="0" borderId="15" xfId="2" applyFont="1" applyFill="1" applyBorder="1" applyAlignment="1">
      <alignment vertical="center"/>
    </xf>
    <xf numFmtId="177" fontId="4" fillId="0" borderId="4" xfId="2" applyFont="1" applyFill="1" applyBorder="1" applyAlignment="1">
      <alignment vertical="center"/>
    </xf>
    <xf numFmtId="177" fontId="4" fillId="0" borderId="3" xfId="2" applyFont="1" applyFill="1" applyBorder="1" applyAlignment="1">
      <alignment vertical="center"/>
    </xf>
    <xf numFmtId="176" fontId="0" fillId="0" borderId="18" xfId="0" applyBorder="1" applyAlignment="1">
      <alignment vertical="center" wrapText="1"/>
    </xf>
    <xf numFmtId="177" fontId="4" fillId="0" borderId="17" xfId="9" applyFont="1" applyFill="1" applyBorder="1" applyAlignment="1">
      <alignment vertical="center"/>
    </xf>
    <xf numFmtId="179" fontId="4" fillId="0" borderId="17" xfId="9" quotePrefix="1" applyNumberFormat="1" applyFont="1" applyFill="1" applyBorder="1" applyAlignment="1">
      <alignment horizontal="right" vertical="center"/>
    </xf>
    <xf numFmtId="38" fontId="4" fillId="0" borderId="17" xfId="12" applyFont="1" applyFill="1" applyBorder="1" applyAlignment="1">
      <alignment vertical="center"/>
    </xf>
    <xf numFmtId="177" fontId="4" fillId="0" borderId="9" xfId="2" applyFont="1" applyFill="1" applyBorder="1"/>
    <xf numFmtId="57" fontId="4" fillId="0" borderId="9" xfId="0" applyNumberFormat="1" applyFont="1" applyBorder="1" applyAlignment="1">
      <alignment horizontal="left"/>
    </xf>
    <xf numFmtId="178" fontId="4" fillId="0" borderId="9" xfId="1" applyNumberFormat="1" applyFont="1" applyFill="1" applyBorder="1" applyAlignment="1">
      <alignment horizontal="center"/>
    </xf>
    <xf numFmtId="176" fontId="4" fillId="0" borderId="12" xfId="0" applyFont="1" applyBorder="1"/>
    <xf numFmtId="177" fontId="5" fillId="0" borderId="2" xfId="2" applyFont="1" applyFill="1" applyBorder="1"/>
    <xf numFmtId="9" fontId="32" fillId="0" borderId="0" xfId="1" applyFont="1" applyAlignment="1">
      <alignment vertical="center"/>
    </xf>
    <xf numFmtId="177" fontId="32" fillId="0" borderId="0" xfId="11" applyNumberFormat="1" applyFont="1" applyAlignment="1">
      <alignment vertical="center"/>
    </xf>
    <xf numFmtId="177" fontId="32" fillId="0" borderId="0" xfId="11" applyNumberFormat="1" applyFont="1" applyAlignment="1">
      <alignment vertical="center" shrinkToFit="1"/>
    </xf>
    <xf numFmtId="177" fontId="32" fillId="0" borderId="0" xfId="2" applyFont="1" applyAlignment="1">
      <alignment vertical="center" shrinkToFit="1"/>
    </xf>
    <xf numFmtId="0" fontId="32" fillId="0" borderId="0" xfId="11" applyFont="1" applyAlignment="1">
      <alignment vertical="center" shrinkToFit="1"/>
    </xf>
    <xf numFmtId="177" fontId="4" fillId="0" borderId="16" xfId="2" applyFont="1" applyBorder="1" applyAlignment="1">
      <alignment vertical="center"/>
    </xf>
    <xf numFmtId="177" fontId="4" fillId="0" borderId="42" xfId="2" applyFont="1" applyBorder="1" applyAlignment="1">
      <alignment vertical="center"/>
    </xf>
    <xf numFmtId="177" fontId="4" fillId="0" borderId="43" xfId="2" applyFont="1" applyBorder="1" applyAlignment="1">
      <alignment vertical="center"/>
    </xf>
    <xf numFmtId="3" fontId="4" fillId="0" borderId="2" xfId="0" applyNumberFormat="1" applyFont="1" applyBorder="1"/>
    <xf numFmtId="3" fontId="32" fillId="0" borderId="0" xfId="11" applyNumberFormat="1" applyFont="1" applyAlignment="1">
      <alignment vertical="center"/>
    </xf>
    <xf numFmtId="176" fontId="0" fillId="0" borderId="10" xfId="8" applyFont="1" applyBorder="1" applyAlignment="1">
      <alignment horizontal="distributed" vertical="center"/>
    </xf>
    <xf numFmtId="177" fontId="4" fillId="0" borderId="0" xfId="2" applyFont="1" applyFill="1"/>
    <xf numFmtId="177" fontId="5" fillId="0" borderId="9" xfId="2" applyFont="1" applyFill="1" applyBorder="1"/>
    <xf numFmtId="177" fontId="5" fillId="0" borderId="10" xfId="2" applyFont="1" applyFill="1" applyBorder="1"/>
    <xf numFmtId="176" fontId="35" fillId="0" borderId="0" xfId="0" applyFont="1"/>
    <xf numFmtId="177" fontId="5" fillId="0" borderId="0" xfId="2" applyFont="1" applyFill="1"/>
    <xf numFmtId="177" fontId="4" fillId="0" borderId="10" xfId="2" applyFont="1" applyFill="1" applyBorder="1"/>
    <xf numFmtId="176" fontId="0" fillId="0" borderId="9" xfId="0" quotePrefix="1" applyBorder="1" applyAlignment="1">
      <alignment horizontal="center"/>
    </xf>
    <xf numFmtId="176" fontId="36" fillId="0" borderId="0" xfId="0" applyFont="1" applyAlignment="1">
      <alignment horizontal="center"/>
    </xf>
    <xf numFmtId="177" fontId="4" fillId="0" borderId="0" xfId="2" applyFont="1" applyAlignment="1">
      <alignment vertical="center"/>
    </xf>
    <xf numFmtId="176" fontId="4" fillId="0" borderId="7" xfId="13" applyFont="1" applyBorder="1" applyAlignment="1">
      <alignment vertical="center"/>
    </xf>
    <xf numFmtId="177" fontId="4" fillId="0" borderId="7" xfId="14" applyFont="1" applyBorder="1" applyAlignment="1">
      <alignment vertical="center"/>
    </xf>
    <xf numFmtId="177" fontId="4" fillId="0" borderId="13" xfId="14" applyFont="1" applyBorder="1" applyAlignment="1">
      <alignment vertical="center"/>
    </xf>
    <xf numFmtId="176" fontId="4" fillId="0" borderId="7" xfId="8" applyFont="1" applyBorder="1" applyAlignment="1">
      <alignment vertical="center"/>
    </xf>
    <xf numFmtId="177" fontId="4" fillId="3" borderId="2" xfId="9" applyFont="1" applyFill="1" applyBorder="1" applyAlignment="1">
      <alignment vertical="center"/>
    </xf>
    <xf numFmtId="176" fontId="1" fillId="0" borderId="0" xfId="0" applyFont="1" applyAlignment="1">
      <alignment horizontal="right"/>
    </xf>
    <xf numFmtId="177" fontId="4" fillId="0" borderId="11" xfId="2" applyFont="1" applyFill="1" applyBorder="1"/>
    <xf numFmtId="177" fontId="1" fillId="0" borderId="17" xfId="2" applyFill="1" applyBorder="1" applyAlignment="1">
      <alignment vertical="center"/>
    </xf>
    <xf numFmtId="177" fontId="1" fillId="0" borderId="14" xfId="2" applyFill="1" applyBorder="1" applyAlignment="1">
      <alignment vertical="center"/>
    </xf>
    <xf numFmtId="177" fontId="1" fillId="0" borderId="17" xfId="2" applyFill="1" applyBorder="1" applyAlignment="1">
      <alignment vertical="center" shrinkToFit="1"/>
    </xf>
    <xf numFmtId="177" fontId="1" fillId="0" borderId="33" xfId="2" applyFill="1" applyBorder="1" applyAlignment="1">
      <alignment vertical="center" shrinkToFit="1"/>
    </xf>
    <xf numFmtId="176" fontId="35" fillId="0" borderId="0" xfId="15" applyFont="1" applyAlignment="1">
      <alignment vertical="center"/>
    </xf>
    <xf numFmtId="0" fontId="35" fillId="0" borderId="0" xfId="11" applyFont="1" applyAlignment="1">
      <alignment vertical="center"/>
    </xf>
    <xf numFmtId="182" fontId="4" fillId="0" borderId="0" xfId="0" applyNumberFormat="1" applyFont="1" applyAlignment="1">
      <alignment shrinkToFit="1"/>
    </xf>
    <xf numFmtId="182" fontId="5" fillId="0" borderId="0" xfId="0" applyNumberFormat="1" applyFont="1" applyAlignment="1">
      <alignment horizontal="center" shrinkToFit="1"/>
    </xf>
    <xf numFmtId="182" fontId="5" fillId="0" borderId="2" xfId="2" applyNumberFormat="1" applyFont="1" applyFill="1" applyBorder="1" applyAlignment="1">
      <alignment shrinkToFit="1"/>
    </xf>
    <xf numFmtId="176" fontId="8" fillId="0" borderId="18" xfId="0" applyFont="1" applyBorder="1" applyAlignment="1">
      <alignment horizontal="center" vertical="center" wrapText="1"/>
    </xf>
    <xf numFmtId="177" fontId="1" fillId="0" borderId="24" xfId="2" applyBorder="1" applyAlignment="1">
      <alignment vertical="center"/>
    </xf>
    <xf numFmtId="177" fontId="1" fillId="0" borderId="24" xfId="2" applyFill="1" applyBorder="1" applyAlignment="1">
      <alignment vertical="center"/>
    </xf>
    <xf numFmtId="176" fontId="0" fillId="0" borderId="24" xfId="0" applyBorder="1" applyAlignment="1">
      <alignment horizontal="distributed" vertical="center"/>
    </xf>
    <xf numFmtId="176" fontId="0" fillId="0" borderId="0" xfId="5" applyFont="1" applyAlignment="1">
      <alignment vertical="center"/>
    </xf>
    <xf numFmtId="176" fontId="4" fillId="0" borderId="0" xfId="13" applyFont="1" applyAlignment="1">
      <alignment vertical="center" shrinkToFit="1"/>
    </xf>
    <xf numFmtId="176" fontId="4" fillId="4" borderId="0" xfId="13" applyFont="1" applyFill="1" applyAlignment="1">
      <alignment vertical="center" shrinkToFit="1"/>
    </xf>
    <xf numFmtId="176" fontId="4" fillId="0" borderId="0" xfId="13" applyFont="1" applyAlignment="1">
      <alignment horizontal="distributed" vertical="center" shrinkToFit="1"/>
    </xf>
    <xf numFmtId="176" fontId="37" fillId="0" borderId="0" xfId="0" applyFont="1"/>
    <xf numFmtId="183" fontId="4" fillId="0" borderId="14" xfId="1" applyNumberFormat="1" applyFont="1" applyBorder="1" applyAlignment="1">
      <alignment horizontal="center" vertical="center"/>
    </xf>
    <xf numFmtId="176" fontId="1" fillId="0" borderId="25" xfId="0" applyFont="1" applyBorder="1" applyAlignment="1">
      <alignment vertical="center" wrapText="1"/>
    </xf>
    <xf numFmtId="176" fontId="0" fillId="0" borderId="25" xfId="0" applyBorder="1" applyAlignment="1">
      <alignment vertical="center" wrapText="1"/>
    </xf>
    <xf numFmtId="176" fontId="0" fillId="0" borderId="0" xfId="0" applyAlignment="1">
      <alignment horizontal="right" vertical="center"/>
    </xf>
    <xf numFmtId="0" fontId="32" fillId="0" borderId="2" xfId="11" applyFont="1" applyBorder="1" applyAlignment="1">
      <alignment vertical="center" shrinkToFit="1"/>
    </xf>
    <xf numFmtId="176" fontId="0" fillId="0" borderId="0" xfId="0" applyAlignment="1">
      <alignment vertical="top" wrapText="1"/>
    </xf>
    <xf numFmtId="177" fontId="1" fillId="0" borderId="0" xfId="2" applyFill="1" applyAlignment="1">
      <alignment vertical="center"/>
    </xf>
    <xf numFmtId="0" fontId="1" fillId="0" borderId="2" xfId="4" applyFont="1" applyBorder="1">
      <alignment vertical="center"/>
    </xf>
    <xf numFmtId="177" fontId="1" fillId="0" borderId="2" xfId="2" applyFont="1" applyBorder="1" applyAlignment="1">
      <alignment vertical="center"/>
    </xf>
    <xf numFmtId="177" fontId="4" fillId="0" borderId="17" xfId="16" applyFont="1" applyFill="1" applyBorder="1" applyAlignment="1">
      <alignment vertical="center"/>
    </xf>
    <xf numFmtId="10" fontId="4" fillId="0" borderId="9" xfId="1" applyNumberFormat="1" applyFont="1" applyBorder="1" applyAlignment="1">
      <alignment horizontal="center"/>
    </xf>
    <xf numFmtId="176" fontId="4" fillId="0" borderId="34" xfId="13" applyFont="1" applyBorder="1" applyAlignment="1">
      <alignment vertical="center" textRotation="255" shrinkToFit="1"/>
    </xf>
    <xf numFmtId="0" fontId="32" fillId="0" borderId="13" xfId="11" applyFont="1" applyBorder="1" applyAlignment="1">
      <alignment vertical="center" textRotation="255" shrinkToFit="1"/>
    </xf>
    <xf numFmtId="0" fontId="32" fillId="0" borderId="3" xfId="11" applyFont="1" applyBorder="1" applyAlignment="1">
      <alignment vertical="center" textRotation="255" shrinkToFit="1"/>
    </xf>
    <xf numFmtId="0" fontId="32" fillId="0" borderId="5" xfId="11" applyFont="1" applyBorder="1" applyAlignment="1">
      <alignment vertical="center" textRotation="255" shrinkToFit="1"/>
    </xf>
    <xf numFmtId="176" fontId="4" fillId="0" borderId="34" xfId="13" applyFont="1" applyBorder="1" applyAlignment="1">
      <alignment vertical="center" textRotation="255"/>
    </xf>
    <xf numFmtId="0" fontId="32" fillId="0" borderId="13" xfId="11" applyFont="1" applyBorder="1" applyAlignment="1">
      <alignment vertical="center" textRotation="255"/>
    </xf>
    <xf numFmtId="0" fontId="32" fillId="0" borderId="20" xfId="11" applyFont="1" applyBorder="1" applyAlignment="1">
      <alignment vertical="center" textRotation="255"/>
    </xf>
    <xf numFmtId="0" fontId="32" fillId="0" borderId="5" xfId="11" applyFont="1" applyBorder="1" applyAlignment="1">
      <alignment vertical="center" textRotation="255"/>
    </xf>
    <xf numFmtId="0" fontId="32" fillId="0" borderId="24" xfId="11" applyFont="1" applyBorder="1" applyAlignment="1">
      <alignment vertical="center" textRotation="255"/>
    </xf>
    <xf numFmtId="0" fontId="32" fillId="0" borderId="7" xfId="11" applyFont="1" applyBorder="1" applyAlignment="1">
      <alignment vertical="center" textRotation="255"/>
    </xf>
    <xf numFmtId="0" fontId="32" fillId="0" borderId="3" xfId="11" applyFont="1" applyBorder="1" applyAlignment="1">
      <alignment vertical="center" textRotation="255"/>
    </xf>
    <xf numFmtId="176" fontId="4" fillId="0" borderId="30" xfId="13" applyFont="1" applyBorder="1" applyAlignment="1">
      <alignment vertical="center" textRotation="255" shrinkToFit="1"/>
    </xf>
    <xf numFmtId="0" fontId="32" fillId="0" borderId="7" xfId="11" applyFont="1" applyBorder="1" applyAlignment="1">
      <alignment vertical="center" textRotation="255" shrinkToFit="1"/>
    </xf>
    <xf numFmtId="0" fontId="32" fillId="0" borderId="13" xfId="11" applyFont="1" applyBorder="1" applyAlignment="1">
      <alignment vertical="center" shrinkToFit="1"/>
    </xf>
    <xf numFmtId="0" fontId="32" fillId="0" borderId="5" xfId="11" applyFont="1" applyBorder="1" applyAlignment="1">
      <alignment vertical="center" shrinkToFit="1"/>
    </xf>
    <xf numFmtId="0" fontId="8" fillId="0" borderId="35" xfId="4" applyFont="1" applyBorder="1" applyAlignment="1">
      <alignment horizontal="distributed" vertical="center"/>
    </xf>
    <xf numFmtId="176" fontId="8" fillId="0" borderId="35" xfId="0" applyFont="1" applyBorder="1" applyAlignment="1">
      <alignment horizontal="distributed" vertical="center"/>
    </xf>
    <xf numFmtId="0" fontId="0" fillId="0" borderId="44" xfId="4" applyFont="1" applyBorder="1" applyAlignment="1">
      <alignment horizontal="center" vertical="center" wrapText="1"/>
    </xf>
    <xf numFmtId="176" fontId="0" fillId="0" borderId="10" xfId="0" applyBorder="1" applyAlignment="1">
      <alignment horizontal="center" vertical="center" wrapText="1"/>
    </xf>
    <xf numFmtId="176" fontId="0" fillId="0" borderId="45" xfId="0" applyBorder="1" applyAlignment="1">
      <alignment horizontal="center" vertical="center" wrapText="1"/>
    </xf>
    <xf numFmtId="0" fontId="8" fillId="0" borderId="35" xfId="4" applyFont="1" applyBorder="1" applyAlignment="1">
      <alignment horizontal="distributed" vertical="center" wrapText="1"/>
    </xf>
    <xf numFmtId="176" fontId="8" fillId="0" borderId="35" xfId="0" applyFont="1" applyBorder="1" applyAlignment="1">
      <alignment horizontal="distributed" vertical="center" wrapText="1"/>
    </xf>
    <xf numFmtId="0" fontId="8" fillId="0" borderId="35" xfId="4" applyFont="1" applyBorder="1" applyAlignment="1">
      <alignment vertical="center" wrapText="1"/>
    </xf>
    <xf numFmtId="181" fontId="0" fillId="0" borderId="44" xfId="4" applyNumberFormat="1" applyFont="1" applyBorder="1" applyAlignment="1">
      <alignment vertical="center" wrapText="1"/>
    </xf>
    <xf numFmtId="176" fontId="0" fillId="0" borderId="10" xfId="0" applyBorder="1" applyAlignment="1">
      <alignment vertical="center" wrapText="1"/>
    </xf>
    <xf numFmtId="176" fontId="0" fillId="0" borderId="45" xfId="0" applyBorder="1" applyAlignment="1">
      <alignment vertical="center" wrapText="1"/>
    </xf>
    <xf numFmtId="181" fontId="1" fillId="0" borderId="44" xfId="4" applyNumberFormat="1" applyFont="1" applyBorder="1" applyAlignment="1">
      <alignment vertical="center" wrapText="1"/>
    </xf>
    <xf numFmtId="0" fontId="8" fillId="0" borderId="46" xfId="4" applyFont="1" applyBorder="1" applyAlignment="1">
      <alignment vertical="center" wrapText="1"/>
    </xf>
    <xf numFmtId="176" fontId="0" fillId="0" borderId="11" xfId="0" applyBorder="1" applyAlignment="1">
      <alignment vertical="center" wrapText="1"/>
    </xf>
    <xf numFmtId="176" fontId="0" fillId="0" borderId="47" xfId="0" applyBorder="1" applyAlignment="1">
      <alignment vertical="center" wrapText="1"/>
    </xf>
    <xf numFmtId="176" fontId="0" fillId="0" borderId="48" xfId="0" applyBorder="1" applyAlignment="1">
      <alignment vertical="center" wrapText="1"/>
    </xf>
    <xf numFmtId="176" fontId="0" fillId="0" borderId="9" xfId="0" applyBorder="1" applyAlignment="1">
      <alignment vertical="center" wrapText="1"/>
    </xf>
    <xf numFmtId="176" fontId="0" fillId="0" borderId="49" xfId="0" applyBorder="1" applyAlignment="1">
      <alignment vertical="center" wrapText="1"/>
    </xf>
    <xf numFmtId="181" fontId="1" fillId="0" borderId="46" xfId="4" applyNumberFormat="1" applyFont="1" applyBorder="1" applyAlignment="1">
      <alignment vertical="center" wrapText="1"/>
    </xf>
    <xf numFmtId="181" fontId="0" fillId="0" borderId="11" xfId="0" applyNumberFormat="1" applyBorder="1" applyAlignment="1">
      <alignment vertical="center" wrapText="1"/>
    </xf>
    <xf numFmtId="181" fontId="0" fillId="0" borderId="47" xfId="0" applyNumberFormat="1" applyBorder="1" applyAlignment="1">
      <alignment vertical="center" wrapText="1"/>
    </xf>
    <xf numFmtId="0" fontId="0" fillId="0" borderId="0" xfId="4" applyFont="1" applyAlignment="1">
      <alignment vertical="top" wrapText="1"/>
    </xf>
    <xf numFmtId="0" fontId="1" fillId="0" borderId="0" xfId="4" applyFont="1" applyAlignment="1">
      <alignment vertical="top" wrapText="1"/>
    </xf>
    <xf numFmtId="0" fontId="0" fillId="0" borderId="35" xfId="4" applyFont="1" applyBorder="1" applyAlignment="1">
      <alignment vertical="center" wrapText="1"/>
    </xf>
    <xf numFmtId="0" fontId="1" fillId="0" borderId="35" xfId="4" applyFont="1" applyBorder="1" applyAlignment="1">
      <alignment vertical="center" wrapText="1"/>
    </xf>
    <xf numFmtId="177" fontId="1" fillId="0" borderId="35" xfId="4" applyNumberFormat="1" applyFont="1" applyBorder="1" applyAlignment="1">
      <alignment horizontal="right" vertical="center"/>
    </xf>
    <xf numFmtId="0" fontId="1" fillId="0" borderId="35" xfId="4" applyFont="1" applyBorder="1" applyAlignment="1">
      <alignment horizontal="right" vertical="center"/>
    </xf>
    <xf numFmtId="177" fontId="4" fillId="0" borderId="0" xfId="2" applyFont="1" applyAlignment="1">
      <alignment vertical="center"/>
    </xf>
    <xf numFmtId="0" fontId="1" fillId="0" borderId="35" xfId="4" applyFont="1" applyBorder="1" applyAlignment="1">
      <alignment horizontal="center" vertical="center" wrapText="1"/>
    </xf>
    <xf numFmtId="0" fontId="1" fillId="0" borderId="35" xfId="4" applyFont="1" applyBorder="1" applyAlignment="1">
      <alignment horizontal="center" vertical="center"/>
    </xf>
    <xf numFmtId="0" fontId="1" fillId="0" borderId="35" xfId="4" applyFont="1" applyBorder="1">
      <alignment vertical="center"/>
    </xf>
    <xf numFmtId="176" fontId="0" fillId="0" borderId="0" xfId="0" applyAlignment="1">
      <alignment vertical="top" wrapText="1"/>
    </xf>
    <xf numFmtId="176" fontId="1" fillId="0" borderId="35" xfId="0" applyFont="1" applyBorder="1" applyAlignment="1">
      <alignment horizontal="center" vertical="center"/>
    </xf>
    <xf numFmtId="177" fontId="4" fillId="0" borderId="0" xfId="2" applyFont="1" applyFill="1" applyAlignment="1">
      <alignment vertical="center"/>
    </xf>
    <xf numFmtId="177" fontId="1" fillId="0" borderId="0" xfId="2" applyFill="1" applyAlignment="1">
      <alignment vertical="center"/>
    </xf>
    <xf numFmtId="0" fontId="1" fillId="0" borderId="0" xfId="4" applyFont="1" applyAlignment="1">
      <alignment vertical="top"/>
    </xf>
    <xf numFmtId="0" fontId="1" fillId="0" borderId="0" xfId="4" applyFont="1">
      <alignment vertical="center"/>
    </xf>
    <xf numFmtId="177" fontId="1" fillId="0" borderId="0" xfId="2" applyAlignment="1">
      <alignment vertical="center"/>
    </xf>
    <xf numFmtId="176" fontId="1" fillId="0" borderId="0" xfId="0" applyFont="1" applyAlignment="1">
      <alignment vertical="center"/>
    </xf>
    <xf numFmtId="0" fontId="1" fillId="0" borderId="35" xfId="4" applyFont="1" applyBorder="1" applyAlignment="1">
      <alignment horizontal="distributed" vertical="center" wrapText="1"/>
    </xf>
    <xf numFmtId="0" fontId="1" fillId="0" borderId="35" xfId="4" applyFont="1" applyBorder="1" applyAlignment="1">
      <alignment horizontal="distributed" vertical="center"/>
    </xf>
    <xf numFmtId="177" fontId="1" fillId="0" borderId="35" xfId="2" applyFill="1" applyBorder="1" applyAlignment="1">
      <alignment horizontal="right" vertical="center"/>
    </xf>
    <xf numFmtId="0" fontId="6" fillId="0" borderId="0" xfId="4" applyFont="1" applyAlignment="1">
      <alignment vertical="center" shrinkToFit="1"/>
    </xf>
    <xf numFmtId="176" fontId="1" fillId="0" borderId="0" xfId="0" applyFont="1" applyAlignment="1">
      <alignment vertical="center" shrinkToFit="1"/>
    </xf>
    <xf numFmtId="176" fontId="4" fillId="0" borderId="30" xfId="0" applyFont="1" applyBorder="1" applyAlignment="1">
      <alignment vertical="center" textRotation="255" shrinkToFit="1"/>
    </xf>
    <xf numFmtId="176" fontId="1" fillId="0" borderId="7" xfId="0" applyFont="1" applyBorder="1" applyAlignment="1">
      <alignment vertical="center" textRotation="255" shrinkToFit="1"/>
    </xf>
    <xf numFmtId="176" fontId="1" fillId="0" borderId="3" xfId="0" applyFont="1" applyBorder="1" applyAlignment="1">
      <alignment vertical="center" textRotation="255" shrinkToFit="1"/>
    </xf>
    <xf numFmtId="176" fontId="2" fillId="0" borderId="0" xfId="0" applyFont="1" applyAlignment="1">
      <alignment horizontal="center"/>
    </xf>
    <xf numFmtId="176" fontId="0" fillId="0" borderId="30" xfId="0" applyBorder="1" applyAlignment="1">
      <alignment vertical="center" textRotation="255" shrinkToFit="1"/>
    </xf>
    <xf numFmtId="176" fontId="4" fillId="0" borderId="34" xfId="0" applyFont="1" applyBorder="1" applyAlignment="1">
      <alignment vertical="center" wrapText="1"/>
    </xf>
    <xf numFmtId="176" fontId="0" fillId="0" borderId="13" xfId="0" applyBorder="1" applyAlignment="1">
      <alignment vertical="center"/>
    </xf>
    <xf numFmtId="176" fontId="0" fillId="0" borderId="5" xfId="0" applyBorder="1" applyAlignment="1">
      <alignment vertical="center"/>
    </xf>
    <xf numFmtId="176" fontId="10" fillId="0" borderId="30" xfId="0" applyFont="1" applyBorder="1" applyAlignment="1">
      <alignment vertical="center" wrapText="1"/>
    </xf>
    <xf numFmtId="176" fontId="10" fillId="0" borderId="7" xfId="0" applyFont="1" applyBorder="1" applyAlignment="1">
      <alignment vertical="center" wrapText="1"/>
    </xf>
    <xf numFmtId="176" fontId="10" fillId="0" borderId="3" xfId="0" applyFont="1" applyBorder="1" applyAlignment="1">
      <alignment vertical="center" wrapText="1"/>
    </xf>
    <xf numFmtId="176" fontId="0" fillId="0" borderId="13" xfId="0" applyBorder="1" applyAlignment="1">
      <alignment vertical="center" wrapText="1"/>
    </xf>
    <xf numFmtId="176" fontId="0" fillId="0" borderId="5" xfId="0" applyBorder="1" applyAlignment="1">
      <alignment vertical="center" wrapText="1"/>
    </xf>
    <xf numFmtId="176" fontId="4" fillId="0" borderId="13" xfId="0" applyFont="1" applyBorder="1" applyAlignment="1">
      <alignment vertical="center" wrapText="1"/>
    </xf>
    <xf numFmtId="176" fontId="0" fillId="0" borderId="1" xfId="0" applyBorder="1" applyAlignment="1">
      <alignment horizontal="center" vertical="center"/>
    </xf>
    <xf numFmtId="176" fontId="0" fillId="0" borderId="8" xfId="0" applyBorder="1" applyAlignment="1">
      <alignment horizontal="center" vertical="center"/>
    </xf>
  </cellXfs>
  <cellStyles count="19">
    <cellStyle name="パーセント" xfId="1" builtinId="5"/>
    <cellStyle name="パーセント 2" xfId="17" xr:uid="{00000000-0005-0000-0000-000001000000}"/>
    <cellStyle name="桁区切り" xfId="2" builtinId="6"/>
    <cellStyle name="桁区切り 2" xfId="6" xr:uid="{00000000-0005-0000-0000-000003000000}"/>
    <cellStyle name="桁区切り 2 2" xfId="12" xr:uid="{00000000-0005-0000-0000-000004000000}"/>
    <cellStyle name="桁区切り_資金収支表" xfId="9" xr:uid="{00000000-0005-0000-0000-000006000000}"/>
    <cellStyle name="桁区切り_消費収支" xfId="14" xr:uid="{00000000-0005-0000-0000-000007000000}"/>
    <cellStyle name="桁区切り_貸借対照表" xfId="16" xr:uid="{00000000-0005-0000-0000-000008000000}"/>
    <cellStyle name="通貨" xfId="3" builtinId="7"/>
    <cellStyle name="通貨 2" xfId="18" xr:uid="{00000000-0005-0000-0000-00000A000000}"/>
    <cellStyle name="標準" xfId="0" builtinId="0"/>
    <cellStyle name="標準 2" xfId="7" xr:uid="{00000000-0005-0000-0000-00000C000000}"/>
    <cellStyle name="標準 2 2" xfId="10" xr:uid="{00000000-0005-0000-0000-00000D000000}"/>
    <cellStyle name="標準 3" xfId="5" xr:uid="{00000000-0005-0000-0000-00000E000000}"/>
    <cellStyle name="標準 4" xfId="11" xr:uid="{00000000-0005-0000-0000-00000F000000}"/>
    <cellStyle name="標準_資金収支表" xfId="8" xr:uid="{00000000-0005-0000-0000-000010000000}"/>
    <cellStyle name="標準_消費収支" xfId="13" xr:uid="{00000000-0005-0000-0000-000011000000}"/>
    <cellStyle name="標準_貸借対照表" xfId="15" xr:uid="{00000000-0005-0000-0000-000012000000}"/>
    <cellStyle name="標準_幼稚園／注記事項標準" xfId="4" xr:uid="{00000000-0005-0000-0000-000014000000}"/>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dimension ref="A1:B24"/>
  <sheetViews>
    <sheetView zoomScaleNormal="100" workbookViewId="0"/>
  </sheetViews>
  <sheetFormatPr defaultRowHeight="12" x14ac:dyDescent="0.15"/>
  <cols>
    <col min="1" max="1" width="34.109375" style="13" bestFit="1" customWidth="1"/>
  </cols>
  <sheetData>
    <row r="1" spans="1:1" ht="95.25" customHeight="1" x14ac:dyDescent="0.15"/>
    <row r="2" spans="1:1" s="15" customFormat="1" ht="33" x14ac:dyDescent="0.4"/>
    <row r="3" spans="1:1" s="11" customFormat="1" ht="23.4" x14ac:dyDescent="0.3">
      <c r="A3" s="12"/>
    </row>
    <row r="4" spans="1:1" s="11" customFormat="1" ht="33" x14ac:dyDescent="0.4">
      <c r="A4" s="22" t="s">
        <v>172</v>
      </c>
    </row>
    <row r="5" spans="1:1" s="11" customFormat="1" ht="41.4" x14ac:dyDescent="0.45">
      <c r="A5" s="14"/>
    </row>
    <row r="6" spans="1:1" s="11" customFormat="1" ht="28.2" x14ac:dyDescent="0.35">
      <c r="A6" s="107" t="s">
        <v>533</v>
      </c>
    </row>
    <row r="7" spans="1:1" s="11" customFormat="1" ht="28.2" x14ac:dyDescent="0.35">
      <c r="A7" s="107"/>
    </row>
    <row r="8" spans="1:1" s="11" customFormat="1" ht="23.4" x14ac:dyDescent="0.3">
      <c r="A8" s="379" t="s">
        <v>534</v>
      </c>
    </row>
    <row r="9" spans="1:1" s="11" customFormat="1" ht="23.4" x14ac:dyDescent="0.3">
      <c r="A9" s="379" t="s">
        <v>535</v>
      </c>
    </row>
    <row r="10" spans="1:1" s="11" customFormat="1" ht="23.4" x14ac:dyDescent="0.3">
      <c r="A10" s="12"/>
    </row>
    <row r="11" spans="1:1" s="11" customFormat="1" ht="23.4" x14ac:dyDescent="0.3">
      <c r="A11" s="12"/>
    </row>
    <row r="12" spans="1:1" s="11" customFormat="1" ht="23.4" x14ac:dyDescent="0.3">
      <c r="A12" s="12"/>
    </row>
    <row r="13" spans="1:1" s="11" customFormat="1" ht="23.4" x14ac:dyDescent="0.3">
      <c r="A13" s="12"/>
    </row>
    <row r="14" spans="1:1" s="11" customFormat="1" ht="23.4" x14ac:dyDescent="0.3">
      <c r="A14" s="12"/>
    </row>
    <row r="15" spans="1:1" s="11" customFormat="1" ht="23.4" x14ac:dyDescent="0.3">
      <c r="A15" s="12"/>
    </row>
    <row r="16" spans="1:1" s="11" customFormat="1" ht="23.4" x14ac:dyDescent="0.3">
      <c r="A16" s="12"/>
    </row>
    <row r="17" spans="1:2" s="11" customFormat="1" ht="23.4" x14ac:dyDescent="0.3">
      <c r="A17" s="12"/>
    </row>
    <row r="18" spans="1:2" s="11" customFormat="1" ht="23.4" x14ac:dyDescent="0.3">
      <c r="A18" s="12"/>
    </row>
    <row r="19" spans="1:2" s="11" customFormat="1" ht="28.2" x14ac:dyDescent="0.35">
      <c r="A19" s="18"/>
    </row>
    <row r="20" spans="1:2" s="11" customFormat="1" ht="23.4" x14ac:dyDescent="0.3">
      <c r="A20" s="12"/>
    </row>
    <row r="21" spans="1:2" s="11" customFormat="1" ht="23.4" x14ac:dyDescent="0.3">
      <c r="A21" s="12"/>
    </row>
    <row r="22" spans="1:2" s="17" customFormat="1" ht="28.2" x14ac:dyDescent="0.35">
      <c r="A22" s="20" t="s">
        <v>164</v>
      </c>
    </row>
    <row r="23" spans="1:2" s="17" customFormat="1" ht="28.2" x14ac:dyDescent="0.35">
      <c r="A23" s="21" t="s">
        <v>163</v>
      </c>
    </row>
    <row r="24" spans="1:2" s="17" customFormat="1" ht="28.2" x14ac:dyDescent="0.35">
      <c r="A24" s="20" t="s">
        <v>513</v>
      </c>
      <c r="B24" s="405"/>
    </row>
  </sheetData>
  <phoneticPr fontId="7"/>
  <printOptions horizontalCentered="1"/>
  <pageMargins left="0.73" right="0.78740157480314965" top="0.98425196850393704" bottom="0.98425196850393704" header="0.51181102362204722" footer="0.51181102362204722"/>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B23"/>
  <sheetViews>
    <sheetView zoomScaleNormal="100" workbookViewId="0">
      <selection activeCell="B23" sqref="B23"/>
    </sheetView>
  </sheetViews>
  <sheetFormatPr defaultColWidth="9.109375" defaultRowHeight="12" x14ac:dyDescent="0.15"/>
  <cols>
    <col min="1" max="1" width="34.109375" style="292" bestFit="1" customWidth="1"/>
    <col min="2" max="16384" width="9.109375" style="10"/>
  </cols>
  <sheetData>
    <row r="1" spans="1:1" ht="95.25" customHeight="1" x14ac:dyDescent="0.15"/>
    <row r="2" spans="1:1" s="15" customFormat="1" ht="33" x14ac:dyDescent="0.4">
      <c r="A2" s="16" t="str">
        <f>'06 計算書類表紙'!A6</f>
        <v>令和６年度</v>
      </c>
    </row>
    <row r="3" spans="1:1" s="11" customFormat="1" ht="23.4" x14ac:dyDescent="0.3">
      <c r="A3" s="12"/>
    </row>
    <row r="4" spans="1:1" s="11" customFormat="1" ht="33" x14ac:dyDescent="0.4">
      <c r="A4" s="19" t="s">
        <v>162</v>
      </c>
    </row>
    <row r="5" spans="1:1" s="11" customFormat="1" ht="41.4" x14ac:dyDescent="0.45">
      <c r="A5" s="14"/>
    </row>
    <row r="6" spans="1:1" s="11" customFormat="1" ht="23.4" x14ac:dyDescent="0.3">
      <c r="A6" s="12"/>
    </row>
    <row r="7" spans="1:1" s="11" customFormat="1" ht="23.4" x14ac:dyDescent="0.3">
      <c r="A7" s="379" t="str">
        <f>'06 計算書類表紙'!A8</f>
        <v>自　令和６年4月１日</v>
      </c>
    </row>
    <row r="8" spans="1:1" s="11" customFormat="1" ht="23.4" x14ac:dyDescent="0.3">
      <c r="A8" s="379" t="str">
        <f>'06 計算書類表紙'!A9</f>
        <v>至　令和７年3月31日</v>
      </c>
    </row>
    <row r="9" spans="1:1" s="11" customFormat="1" ht="23.4" x14ac:dyDescent="0.3">
      <c r="A9" s="12"/>
    </row>
    <row r="10" spans="1:1" s="11" customFormat="1" ht="23.4" x14ac:dyDescent="0.3">
      <c r="A10" s="12"/>
    </row>
    <row r="11" spans="1:1" s="11" customFormat="1" ht="23.4" x14ac:dyDescent="0.3">
      <c r="A11" s="12"/>
    </row>
    <row r="12" spans="1:1" s="11" customFormat="1" ht="23.4" x14ac:dyDescent="0.3">
      <c r="A12" s="12"/>
    </row>
    <row r="13" spans="1:1" s="11" customFormat="1" ht="23.4" x14ac:dyDescent="0.3">
      <c r="A13" s="12"/>
    </row>
    <row r="14" spans="1:1" s="11" customFormat="1" ht="23.4" x14ac:dyDescent="0.3">
      <c r="A14" s="12"/>
    </row>
    <row r="15" spans="1:1" s="11" customFormat="1" ht="23.4" x14ac:dyDescent="0.3">
      <c r="A15" s="12"/>
    </row>
    <row r="16" spans="1:1" s="11" customFormat="1" ht="23.4" x14ac:dyDescent="0.3">
      <c r="A16" s="12"/>
    </row>
    <row r="17" spans="1:2" s="11" customFormat="1" ht="23.4" x14ac:dyDescent="0.3">
      <c r="A17" s="12"/>
    </row>
    <row r="18" spans="1:2" s="11" customFormat="1" ht="28.2" x14ac:dyDescent="0.35">
      <c r="A18" s="18"/>
    </row>
    <row r="19" spans="1:2" s="11" customFormat="1" ht="23.4" x14ac:dyDescent="0.3">
      <c r="A19" s="12"/>
    </row>
    <row r="20" spans="1:2" s="11" customFormat="1" ht="23.4" x14ac:dyDescent="0.3">
      <c r="A20" s="12"/>
    </row>
    <row r="21" spans="1:2" s="17" customFormat="1" ht="28.2" x14ac:dyDescent="0.35">
      <c r="A21" s="20" t="s">
        <v>165</v>
      </c>
    </row>
    <row r="22" spans="1:2" s="17" customFormat="1" ht="28.2" x14ac:dyDescent="0.35">
      <c r="A22" s="21" t="s">
        <v>161</v>
      </c>
    </row>
    <row r="23" spans="1:2" s="17" customFormat="1" ht="28.2" x14ac:dyDescent="0.35">
      <c r="A23" s="20" t="s">
        <v>514</v>
      </c>
      <c r="B23" s="405"/>
    </row>
  </sheetData>
  <phoneticPr fontId="7"/>
  <printOptions horizontalCentered="1"/>
  <pageMargins left="0.73" right="0.78740157480314965" top="0.98425196850393704" bottom="0.98425196850393704" header="0.51181102362204722" footer="0.51181102362204722"/>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N105"/>
  <sheetViews>
    <sheetView showGridLines="0" zoomScaleNormal="100" zoomScaleSheetLayoutView="115" workbookViewId="0">
      <pane ySplit="4" topLeftCell="A76" activePane="bottomLeft" state="frozen"/>
      <selection activeCell="B6" sqref="A6:AA36"/>
      <selection pane="bottomLeft" activeCell="G87" sqref="G87"/>
    </sheetView>
  </sheetViews>
  <sheetFormatPr defaultColWidth="9.109375" defaultRowHeight="14.4" outlineLevelRow="1" x14ac:dyDescent="0.2"/>
  <cols>
    <col min="1" max="1" width="12" style="8" customWidth="1"/>
    <col min="2" max="2" width="11.5546875" style="1" customWidth="1"/>
    <col min="3" max="3" width="12.88671875" style="1" customWidth="1"/>
    <col min="4" max="4" width="23.5546875" style="1" customWidth="1"/>
    <col min="5" max="5" width="12" style="1" customWidth="1"/>
    <col min="6" max="6" width="9.88671875" style="1" customWidth="1"/>
    <col min="7" max="7" width="15.5546875" style="1" customWidth="1"/>
    <col min="8" max="8" width="8.5546875" style="1" bestFit="1" customWidth="1"/>
    <col min="9" max="9" width="11" style="1" bestFit="1" customWidth="1"/>
    <col min="10" max="12" width="9.109375" style="1"/>
    <col min="13" max="13" width="10.6640625" style="394" bestFit="1" customWidth="1"/>
    <col min="14" max="16384" width="9.109375" style="1"/>
  </cols>
  <sheetData>
    <row r="1" spans="1:13" x14ac:dyDescent="0.2">
      <c r="A1" s="277" t="s">
        <v>561</v>
      </c>
      <c r="B1" s="2"/>
      <c r="C1" s="2"/>
      <c r="D1" s="2"/>
      <c r="E1" s="2"/>
      <c r="F1" s="2"/>
      <c r="G1" s="2"/>
    </row>
    <row r="2" spans="1:13" x14ac:dyDescent="0.2">
      <c r="A2" s="23" t="s">
        <v>174</v>
      </c>
      <c r="B2" s="278"/>
      <c r="C2" s="278"/>
      <c r="D2" s="278"/>
      <c r="E2" s="278"/>
      <c r="F2" s="278"/>
      <c r="G2" s="278"/>
    </row>
    <row r="3" spans="1:13" ht="19.5" customHeight="1" x14ac:dyDescent="0.2">
      <c r="M3" s="394">
        <f>SUM(M5:M105)</f>
        <v>0</v>
      </c>
    </row>
    <row r="4" spans="1:13" s="281" customFormat="1" ht="27.75" customHeight="1" x14ac:dyDescent="0.2">
      <c r="A4" s="279" t="s">
        <v>136</v>
      </c>
      <c r="B4" s="280" t="s">
        <v>137</v>
      </c>
      <c r="C4" s="280"/>
      <c r="D4" s="280"/>
      <c r="E4" s="280"/>
      <c r="F4" s="280"/>
      <c r="G4" s="24" t="s">
        <v>138</v>
      </c>
      <c r="M4" s="395" t="s">
        <v>506</v>
      </c>
    </row>
    <row r="5" spans="1:13" ht="16.2" x14ac:dyDescent="0.2">
      <c r="A5" s="282" t="s">
        <v>56</v>
      </c>
      <c r="B5" s="86"/>
      <c r="C5" s="86"/>
      <c r="D5" s="86"/>
      <c r="E5" s="86"/>
      <c r="F5" s="86"/>
      <c r="G5" s="86"/>
    </row>
    <row r="6" spans="1:13" x14ac:dyDescent="0.2">
      <c r="A6" s="283"/>
      <c r="B6" s="86" t="s">
        <v>139</v>
      </c>
      <c r="C6" s="86"/>
      <c r="D6" s="86"/>
      <c r="E6" s="86"/>
      <c r="F6" s="86"/>
      <c r="G6" s="356">
        <v>480616</v>
      </c>
    </row>
    <row r="7" spans="1:13" x14ac:dyDescent="0.2">
      <c r="A7" s="283"/>
      <c r="B7" s="86"/>
      <c r="C7" s="86"/>
      <c r="D7" s="86"/>
      <c r="E7" s="86"/>
      <c r="F7" s="88" t="s">
        <v>140</v>
      </c>
      <c r="G7" s="360">
        <f>SUM(G6:G6)</f>
        <v>480616</v>
      </c>
    </row>
    <row r="8" spans="1:13" x14ac:dyDescent="0.2">
      <c r="A8" s="283"/>
      <c r="B8" s="86"/>
      <c r="C8" s="86"/>
      <c r="D8" s="86"/>
      <c r="E8" s="86"/>
      <c r="F8" s="89"/>
      <c r="G8" s="373"/>
    </row>
    <row r="9" spans="1:13" ht="16.2" x14ac:dyDescent="0.2">
      <c r="A9" s="282" t="s">
        <v>141</v>
      </c>
      <c r="B9" s="86"/>
      <c r="C9" s="86"/>
      <c r="D9" s="86"/>
      <c r="E9" s="86"/>
      <c r="F9" s="86"/>
      <c r="G9" s="86"/>
    </row>
    <row r="10" spans="1:13" x14ac:dyDescent="0.2">
      <c r="A10" s="283"/>
      <c r="B10" s="86" t="s">
        <v>142</v>
      </c>
      <c r="C10" s="86" t="s">
        <v>176</v>
      </c>
      <c r="D10" s="90" t="s">
        <v>143</v>
      </c>
      <c r="E10" s="86"/>
      <c r="F10" s="86"/>
      <c r="G10" s="356">
        <v>7383599</v>
      </c>
    </row>
    <row r="11" spans="1:13" x14ac:dyDescent="0.2">
      <c r="A11" s="283"/>
      <c r="B11" s="86" t="s">
        <v>144</v>
      </c>
      <c r="C11" s="86" t="s">
        <v>177</v>
      </c>
      <c r="D11" s="90" t="s">
        <v>145</v>
      </c>
      <c r="E11" s="86"/>
      <c r="F11" s="86"/>
      <c r="G11" s="356">
        <v>13685671</v>
      </c>
    </row>
    <row r="12" spans="1:13" x14ac:dyDescent="0.2">
      <c r="A12" s="283"/>
      <c r="B12" s="86" t="s">
        <v>144</v>
      </c>
      <c r="C12" s="86" t="s">
        <v>177</v>
      </c>
      <c r="D12" s="90" t="s">
        <v>562</v>
      </c>
      <c r="E12" s="86"/>
      <c r="F12" s="86"/>
      <c r="G12" s="356">
        <v>778234</v>
      </c>
    </row>
    <row r="13" spans="1:13" x14ac:dyDescent="0.2">
      <c r="A13" s="283"/>
      <c r="B13" s="86" t="s">
        <v>144</v>
      </c>
      <c r="C13" s="86" t="s">
        <v>177</v>
      </c>
      <c r="D13" s="90" t="s">
        <v>563</v>
      </c>
      <c r="E13" s="86"/>
      <c r="F13" s="86"/>
      <c r="G13" s="356">
        <v>3649432</v>
      </c>
    </row>
    <row r="14" spans="1:13" x14ac:dyDescent="0.2">
      <c r="A14" s="283"/>
      <c r="B14" s="86" t="s">
        <v>204</v>
      </c>
      <c r="C14" s="86"/>
      <c r="D14" s="90"/>
      <c r="E14" s="86" t="s">
        <v>208</v>
      </c>
      <c r="G14" s="372">
        <v>8340</v>
      </c>
    </row>
    <row r="15" spans="1:13" x14ac:dyDescent="0.2">
      <c r="A15" s="283"/>
      <c r="B15" s="86"/>
      <c r="C15" s="86"/>
      <c r="D15" s="86"/>
      <c r="E15" s="86"/>
      <c r="F15" s="88" t="s">
        <v>140</v>
      </c>
      <c r="G15" s="360">
        <f>SUM(G10:G14)</f>
        <v>25505276</v>
      </c>
    </row>
    <row r="16" spans="1:13" x14ac:dyDescent="0.2">
      <c r="A16" s="283"/>
      <c r="B16" s="86"/>
      <c r="C16" s="86"/>
      <c r="D16" s="86"/>
      <c r="E16" s="86"/>
      <c r="F16" s="89"/>
      <c r="G16" s="373"/>
    </row>
    <row r="17" spans="1:14" ht="16.2" x14ac:dyDescent="0.2">
      <c r="A17" s="282" t="s">
        <v>505</v>
      </c>
      <c r="B17" s="86"/>
      <c r="C17" s="86"/>
      <c r="D17" s="91"/>
      <c r="E17" s="86"/>
      <c r="F17" s="91"/>
      <c r="G17" s="360">
        <f>SUM(G15,G7)</f>
        <v>25985892</v>
      </c>
      <c r="M17" s="396">
        <f>G17-'06 貸借対照表'!E28</f>
        <v>0</v>
      </c>
    </row>
    <row r="18" spans="1:14" x14ac:dyDescent="0.2">
      <c r="A18" s="283"/>
      <c r="B18" s="86"/>
      <c r="C18" s="86"/>
      <c r="D18" s="92"/>
      <c r="E18" s="93"/>
      <c r="F18" s="86"/>
      <c r="G18" s="356"/>
    </row>
    <row r="19" spans="1:14" ht="19.2" hidden="1" outlineLevel="1" x14ac:dyDescent="0.2">
      <c r="A19" s="282" t="s">
        <v>464</v>
      </c>
      <c r="B19" s="86"/>
      <c r="C19" s="86"/>
      <c r="D19" s="96" t="s">
        <v>147</v>
      </c>
      <c r="E19" s="285" t="s">
        <v>166</v>
      </c>
      <c r="F19" s="106" t="s">
        <v>237</v>
      </c>
      <c r="G19" s="86"/>
      <c r="H19" s="1" t="s">
        <v>296</v>
      </c>
    </row>
    <row r="20" spans="1:14" ht="17.25" hidden="1" customHeight="1" outlineLevel="1" x14ac:dyDescent="0.2">
      <c r="A20" s="286"/>
      <c r="B20" s="86" t="s">
        <v>146</v>
      </c>
      <c r="C20" s="86" t="s">
        <v>148</v>
      </c>
      <c r="D20" s="357"/>
      <c r="E20" s="358"/>
      <c r="F20" s="97" t="s">
        <v>149</v>
      </c>
      <c r="G20" s="356"/>
      <c r="H20" s="287" t="s">
        <v>497</v>
      </c>
      <c r="I20" s="375" t="s">
        <v>481</v>
      </c>
    </row>
    <row r="21" spans="1:14" ht="17.25" hidden="1" customHeight="1" outlineLevel="1" x14ac:dyDescent="0.2">
      <c r="A21" s="286"/>
      <c r="B21" s="86" t="s">
        <v>146</v>
      </c>
      <c r="C21" s="86" t="s">
        <v>148</v>
      </c>
      <c r="D21" s="357"/>
      <c r="E21" s="358"/>
      <c r="F21" s="97" t="s">
        <v>149</v>
      </c>
      <c r="G21" s="356"/>
      <c r="H21" s="287" t="s">
        <v>498</v>
      </c>
      <c r="I21" s="375" t="s">
        <v>481</v>
      </c>
    </row>
    <row r="22" spans="1:14" ht="17.25" hidden="1" customHeight="1" outlineLevel="1" x14ac:dyDescent="0.2">
      <c r="A22" s="286"/>
      <c r="B22" s="86" t="s">
        <v>146</v>
      </c>
      <c r="C22" s="86" t="s">
        <v>148</v>
      </c>
      <c r="D22" s="357"/>
      <c r="E22" s="358"/>
      <c r="F22" s="97" t="s">
        <v>149</v>
      </c>
      <c r="G22" s="356"/>
      <c r="H22" s="287" t="s">
        <v>480</v>
      </c>
      <c r="I22" s="375" t="s">
        <v>481</v>
      </c>
    </row>
    <row r="23" spans="1:14" ht="17.25" hidden="1" customHeight="1" outlineLevel="1" x14ac:dyDescent="0.2">
      <c r="A23" s="286"/>
      <c r="B23" s="86" t="s">
        <v>146</v>
      </c>
      <c r="C23" s="86" t="s">
        <v>148</v>
      </c>
      <c r="D23" s="357"/>
      <c r="E23" s="358"/>
      <c r="F23" s="97" t="s">
        <v>149</v>
      </c>
      <c r="G23" s="356"/>
      <c r="H23" s="287" t="s">
        <v>499</v>
      </c>
      <c r="I23" s="375" t="s">
        <v>481</v>
      </c>
    </row>
    <row r="24" spans="1:14" ht="17.25" hidden="1" customHeight="1" outlineLevel="1" x14ac:dyDescent="0.2">
      <c r="A24" s="386"/>
      <c r="B24" s="86" t="s">
        <v>146</v>
      </c>
      <c r="C24" s="86" t="s">
        <v>148</v>
      </c>
      <c r="D24" s="357"/>
      <c r="E24" s="358"/>
      <c r="F24" s="97" t="s">
        <v>149</v>
      </c>
      <c r="G24" s="356"/>
      <c r="H24" s="287" t="s">
        <v>500</v>
      </c>
      <c r="I24" s="375" t="s">
        <v>481</v>
      </c>
    </row>
    <row r="25" spans="1:14" ht="17.25" hidden="1" customHeight="1" outlineLevel="1" x14ac:dyDescent="0.2">
      <c r="A25" s="288"/>
      <c r="B25" s="98"/>
      <c r="C25" s="98"/>
      <c r="D25" s="98"/>
      <c r="E25" s="359"/>
      <c r="F25" s="88" t="s">
        <v>140</v>
      </c>
      <c r="G25" s="360">
        <f>SUM(G20:G24)</f>
        <v>0</v>
      </c>
      <c r="M25" s="396">
        <f>G25-'06 貸借対照表'!E19</f>
        <v>0</v>
      </c>
    </row>
    <row r="26" spans="1:14" hidden="1" outlineLevel="1" x14ac:dyDescent="0.2">
      <c r="A26" s="284"/>
      <c r="B26" s="94"/>
      <c r="C26" s="94"/>
      <c r="D26" s="94"/>
      <c r="E26" s="94"/>
      <c r="F26" s="94"/>
      <c r="G26" s="94"/>
    </row>
    <row r="27" spans="1:14" s="94" customFormat="1" ht="16.2" collapsed="1" x14ac:dyDescent="0.2">
      <c r="A27" s="289" t="s">
        <v>288</v>
      </c>
      <c r="H27" s="1"/>
      <c r="I27" s="1"/>
      <c r="J27" s="1"/>
      <c r="K27" s="1"/>
      <c r="L27" s="1"/>
      <c r="M27" s="394"/>
      <c r="N27" s="1"/>
    </row>
    <row r="28" spans="1:14" ht="16.2" x14ac:dyDescent="0.2">
      <c r="A28" s="282"/>
      <c r="B28" s="86" t="s">
        <v>295</v>
      </c>
      <c r="C28" s="94"/>
      <c r="D28" s="86"/>
      <c r="E28" s="86"/>
      <c r="F28" s="86"/>
      <c r="G28" s="356">
        <v>1294500</v>
      </c>
    </row>
    <row r="29" spans="1:14" ht="16.2" x14ac:dyDescent="0.2">
      <c r="A29" s="282"/>
      <c r="B29" s="86" t="s">
        <v>504</v>
      </c>
      <c r="C29" s="86"/>
      <c r="D29" s="86"/>
      <c r="E29" s="86"/>
      <c r="F29" s="86"/>
      <c r="G29" s="356">
        <f>8413101+159100+17100</f>
        <v>8589301</v>
      </c>
    </row>
    <row r="30" spans="1:14" ht="16.2" hidden="1" outlineLevel="1" x14ac:dyDescent="0.2">
      <c r="A30" s="282"/>
      <c r="B30" s="86" t="s">
        <v>507</v>
      </c>
      <c r="C30" s="86"/>
      <c r="D30" s="86"/>
      <c r="E30" s="86"/>
      <c r="F30" s="86"/>
      <c r="G30" s="356"/>
    </row>
    <row r="31" spans="1:14" ht="16.2" collapsed="1" x14ac:dyDescent="0.2">
      <c r="A31" s="282"/>
      <c r="B31" s="86" t="s">
        <v>565</v>
      </c>
      <c r="C31" s="86"/>
      <c r="D31" s="86"/>
      <c r="E31" s="86"/>
      <c r="F31" s="86"/>
      <c r="G31" s="356">
        <v>253250</v>
      </c>
    </row>
    <row r="32" spans="1:14" ht="16.2" x14ac:dyDescent="0.2">
      <c r="A32" s="282"/>
      <c r="B32" s="86" t="s">
        <v>564</v>
      </c>
      <c r="C32" s="86"/>
      <c r="D32" s="86"/>
      <c r="E32" s="86"/>
      <c r="F32" s="86"/>
      <c r="G32" s="356">
        <v>2500</v>
      </c>
    </row>
    <row r="33" spans="1:14" x14ac:dyDescent="0.2">
      <c r="A33" s="9"/>
      <c r="F33" s="88" t="s">
        <v>140</v>
      </c>
      <c r="G33" s="360">
        <f>SUM(G28:G32)</f>
        <v>10139551</v>
      </c>
      <c r="M33" s="396">
        <f>G33-'06 貸借対照表'!E29</f>
        <v>0</v>
      </c>
    </row>
    <row r="34" spans="1:14" x14ac:dyDescent="0.2">
      <c r="A34" s="284"/>
      <c r="B34" s="94"/>
      <c r="C34" s="94"/>
      <c r="D34" s="94"/>
      <c r="E34" s="94"/>
      <c r="F34" s="94"/>
      <c r="G34" s="94"/>
    </row>
    <row r="35" spans="1:14" s="94" customFormat="1" ht="16.2" hidden="1" outlineLevel="1" x14ac:dyDescent="0.2">
      <c r="A35" s="289" t="s">
        <v>244</v>
      </c>
      <c r="H35" s="1"/>
      <c r="I35" s="1"/>
      <c r="J35" s="1"/>
      <c r="K35" s="1"/>
      <c r="L35" s="1"/>
      <c r="M35" s="394"/>
      <c r="N35" s="1"/>
    </row>
    <row r="36" spans="1:14" ht="16.2" hidden="1" outlineLevel="1" x14ac:dyDescent="0.2">
      <c r="A36" s="282"/>
      <c r="B36" s="86" t="s">
        <v>245</v>
      </c>
      <c r="C36" s="94"/>
      <c r="D36" s="86"/>
      <c r="E36" s="86"/>
      <c r="F36" s="86"/>
      <c r="G36" s="356"/>
    </row>
    <row r="37" spans="1:14" ht="16.2" hidden="1" outlineLevel="1" x14ac:dyDescent="0.2">
      <c r="A37" s="282"/>
      <c r="B37" s="86" t="s">
        <v>501</v>
      </c>
      <c r="C37" s="86"/>
      <c r="D37" s="86"/>
      <c r="E37" s="86"/>
      <c r="F37" s="86"/>
      <c r="G37" s="356"/>
    </row>
    <row r="38" spans="1:14" hidden="1" outlineLevel="1" x14ac:dyDescent="0.2">
      <c r="A38" s="9"/>
      <c r="F38" s="88" t="s">
        <v>140</v>
      </c>
      <c r="G38" s="360">
        <f>SUM(G36:G37)</f>
        <v>0</v>
      </c>
    </row>
    <row r="39" spans="1:14" hidden="1" outlineLevel="1" x14ac:dyDescent="0.2">
      <c r="A39" s="284"/>
      <c r="B39" s="94"/>
      <c r="C39" s="94"/>
      <c r="D39" s="94"/>
      <c r="E39" s="94"/>
      <c r="F39" s="89"/>
      <c r="G39" s="373"/>
    </row>
    <row r="40" spans="1:14" ht="16.2" hidden="1" outlineLevel="1" x14ac:dyDescent="0.2">
      <c r="A40" s="289" t="s">
        <v>482</v>
      </c>
      <c r="B40" s="94"/>
      <c r="C40" s="94"/>
      <c r="D40" s="94"/>
      <c r="E40" s="94"/>
      <c r="F40" s="94"/>
      <c r="G40" s="94"/>
    </row>
    <row r="41" spans="1:14" ht="16.2" hidden="1" outlineLevel="1" x14ac:dyDescent="0.2">
      <c r="A41" s="282"/>
      <c r="B41" s="86" t="s">
        <v>484</v>
      </c>
      <c r="C41" s="94"/>
      <c r="D41" s="86"/>
      <c r="E41" s="86"/>
      <c r="F41" s="86"/>
      <c r="G41" s="356"/>
    </row>
    <row r="42" spans="1:14" ht="16.2" hidden="1" outlineLevel="1" x14ac:dyDescent="0.2">
      <c r="A42" s="282"/>
      <c r="B42" s="86"/>
      <c r="C42" s="86"/>
      <c r="D42" s="86"/>
      <c r="E42" s="86"/>
      <c r="F42" s="86"/>
      <c r="G42" s="356"/>
    </row>
    <row r="43" spans="1:14" hidden="1" outlineLevel="1" x14ac:dyDescent="0.2">
      <c r="A43" s="284"/>
      <c r="B43" s="94"/>
      <c r="C43" s="94"/>
      <c r="D43" s="94"/>
      <c r="E43" s="94"/>
      <c r="F43" s="88" t="s">
        <v>140</v>
      </c>
      <c r="G43" s="360">
        <f>SUM(G41:G42)</f>
        <v>0</v>
      </c>
      <c r="M43" s="396">
        <f>G43-'06 貸借対照表'!E31</f>
        <v>0</v>
      </c>
    </row>
    <row r="44" spans="1:14" hidden="1" outlineLevel="1" x14ac:dyDescent="0.2">
      <c r="A44" s="284"/>
      <c r="B44" s="94"/>
      <c r="C44" s="94"/>
      <c r="D44" s="94"/>
      <c r="E44" s="94"/>
      <c r="F44" s="89"/>
      <c r="G44" s="373"/>
    </row>
    <row r="45" spans="1:14" ht="16.2" collapsed="1" x14ac:dyDescent="0.2">
      <c r="A45" s="282" t="s">
        <v>59</v>
      </c>
      <c r="B45" s="86"/>
      <c r="C45" s="86"/>
      <c r="D45" s="100" t="s">
        <v>150</v>
      </c>
      <c r="E45" s="100" t="s">
        <v>151</v>
      </c>
      <c r="F45" s="86"/>
      <c r="G45" s="356"/>
    </row>
    <row r="46" spans="1:14" x14ac:dyDescent="0.2">
      <c r="A46" s="283"/>
      <c r="B46" s="86" t="s">
        <v>152</v>
      </c>
      <c r="C46" s="86"/>
      <c r="D46" s="87">
        <v>2310</v>
      </c>
      <c r="E46" s="87">
        <v>215</v>
      </c>
      <c r="F46" s="86"/>
      <c r="G46" s="356">
        <f>D46*E46</f>
        <v>496650</v>
      </c>
    </row>
    <row r="47" spans="1:14" x14ac:dyDescent="0.2">
      <c r="A47" s="283"/>
      <c r="B47" s="86" t="s">
        <v>153</v>
      </c>
      <c r="C47" s="86"/>
      <c r="D47" s="87">
        <v>2000</v>
      </c>
      <c r="E47" s="87">
        <v>33</v>
      </c>
      <c r="F47" s="86"/>
      <c r="G47" s="356">
        <f t="shared" ref="G47:G53" si="0">D47*E47</f>
        <v>66000</v>
      </c>
    </row>
    <row r="48" spans="1:14" x14ac:dyDescent="0.2">
      <c r="A48" s="283"/>
      <c r="B48" s="86" t="s">
        <v>154</v>
      </c>
      <c r="C48" s="86"/>
      <c r="D48" s="87">
        <v>1400</v>
      </c>
      <c r="E48" s="87">
        <v>84</v>
      </c>
      <c r="F48" s="86"/>
      <c r="G48" s="356">
        <f t="shared" si="0"/>
        <v>117600</v>
      </c>
    </row>
    <row r="49" spans="1:13" x14ac:dyDescent="0.2">
      <c r="A49" s="283"/>
      <c r="B49" s="86" t="s">
        <v>155</v>
      </c>
      <c r="C49" s="86"/>
      <c r="D49" s="87">
        <v>2100</v>
      </c>
      <c r="E49" s="87">
        <v>11</v>
      </c>
      <c r="F49" s="86"/>
      <c r="G49" s="356">
        <f t="shared" si="0"/>
        <v>23100</v>
      </c>
    </row>
    <row r="50" spans="1:13" x14ac:dyDescent="0.2">
      <c r="A50" s="283"/>
      <c r="B50" s="86" t="s">
        <v>238</v>
      </c>
      <c r="C50" s="86"/>
      <c r="D50" s="87">
        <v>700</v>
      </c>
      <c r="E50" s="87">
        <v>6</v>
      </c>
      <c r="F50" s="86"/>
      <c r="G50" s="356">
        <f t="shared" si="0"/>
        <v>4200</v>
      </c>
    </row>
    <row r="51" spans="1:13" x14ac:dyDescent="0.2">
      <c r="A51" s="283"/>
      <c r="B51" s="86" t="s">
        <v>485</v>
      </c>
      <c r="C51" s="86"/>
      <c r="D51" s="87">
        <v>990</v>
      </c>
      <c r="E51" s="87">
        <v>81</v>
      </c>
      <c r="F51" s="86"/>
      <c r="G51" s="356">
        <f>D51*E51</f>
        <v>80190</v>
      </c>
    </row>
    <row r="52" spans="1:13" x14ac:dyDescent="0.2">
      <c r="A52" s="283"/>
      <c r="B52" s="86" t="s">
        <v>169</v>
      </c>
      <c r="C52" s="86"/>
      <c r="D52" s="87">
        <v>2500</v>
      </c>
      <c r="E52" s="87">
        <v>71</v>
      </c>
      <c r="F52" s="86"/>
      <c r="G52" s="356">
        <f t="shared" si="0"/>
        <v>177500</v>
      </c>
    </row>
    <row r="53" spans="1:13" x14ac:dyDescent="0.2">
      <c r="A53" s="283"/>
      <c r="B53" s="86" t="s">
        <v>170</v>
      </c>
      <c r="C53" s="86"/>
      <c r="D53" s="87">
        <v>2500</v>
      </c>
      <c r="E53" s="87">
        <v>61</v>
      </c>
      <c r="F53" s="86"/>
      <c r="G53" s="356">
        <f t="shared" si="0"/>
        <v>152500</v>
      </c>
    </row>
    <row r="54" spans="1:13" x14ac:dyDescent="0.2">
      <c r="A54" s="283"/>
      <c r="B54" s="86"/>
      <c r="C54" s="86"/>
      <c r="D54" s="86"/>
      <c r="E54" s="86"/>
      <c r="F54" s="88" t="s">
        <v>140</v>
      </c>
      <c r="G54" s="360">
        <f>SUM(G46:G53)</f>
        <v>1117740</v>
      </c>
      <c r="M54" s="396">
        <f>G54-'06 貸借対照表'!E32</f>
        <v>0</v>
      </c>
    </row>
    <row r="55" spans="1:13" x14ac:dyDescent="0.2">
      <c r="A55" s="283"/>
      <c r="B55" s="86"/>
      <c r="C55" s="86"/>
      <c r="D55" s="86"/>
      <c r="E55" s="86"/>
      <c r="F55" s="86"/>
      <c r="G55" s="86"/>
    </row>
    <row r="56" spans="1:13" ht="16.2" x14ac:dyDescent="0.2">
      <c r="A56" s="282" t="s">
        <v>49</v>
      </c>
      <c r="B56" s="86"/>
      <c r="C56" s="86"/>
      <c r="D56" s="86"/>
      <c r="E56" s="86"/>
      <c r="F56" s="86"/>
      <c r="G56" s="86"/>
    </row>
    <row r="57" spans="1:13" x14ac:dyDescent="0.2">
      <c r="A57" s="283"/>
      <c r="B57" s="86" t="s">
        <v>167</v>
      </c>
      <c r="C57" s="86"/>
      <c r="D57" s="86"/>
      <c r="E57" s="91"/>
      <c r="F57" s="101"/>
      <c r="G57" s="356">
        <v>10000</v>
      </c>
    </row>
    <row r="58" spans="1:13" x14ac:dyDescent="0.2">
      <c r="A58" s="283"/>
      <c r="B58" s="86"/>
      <c r="C58" s="86"/>
      <c r="D58" s="86"/>
      <c r="E58" s="86"/>
      <c r="F58" s="88" t="s">
        <v>140</v>
      </c>
      <c r="G58" s="360">
        <f>SUM(G57:G57)</f>
        <v>10000</v>
      </c>
      <c r="M58" s="396">
        <f>G58-'06 貸借対照表'!E24</f>
        <v>0</v>
      </c>
    </row>
    <row r="59" spans="1:13" x14ac:dyDescent="0.2">
      <c r="A59" s="283"/>
      <c r="B59" s="86"/>
      <c r="C59" s="86"/>
      <c r="D59" s="86"/>
      <c r="E59" s="86"/>
      <c r="F59" s="89"/>
      <c r="G59" s="373"/>
    </row>
    <row r="60" spans="1:13" ht="16.2" x14ac:dyDescent="0.2">
      <c r="A60" s="282" t="s">
        <v>48</v>
      </c>
      <c r="B60" s="86"/>
      <c r="C60" s="86"/>
      <c r="D60" s="86"/>
      <c r="E60" s="86"/>
      <c r="F60" s="86"/>
      <c r="G60" s="356"/>
    </row>
    <row r="61" spans="1:13" x14ac:dyDescent="0.2">
      <c r="A61" s="283"/>
      <c r="B61" s="86" t="s">
        <v>156</v>
      </c>
      <c r="C61" s="86"/>
      <c r="D61" s="86"/>
      <c r="E61" s="86"/>
      <c r="F61" s="86"/>
      <c r="G61" s="356">
        <v>72800</v>
      </c>
    </row>
    <row r="62" spans="1:13" x14ac:dyDescent="0.2">
      <c r="A62" s="283"/>
      <c r="B62" s="86"/>
      <c r="C62" s="86"/>
      <c r="D62" s="86"/>
      <c r="E62" s="86"/>
      <c r="F62" s="88" t="s">
        <v>140</v>
      </c>
      <c r="G62" s="360">
        <f>SUM(G61)</f>
        <v>72800</v>
      </c>
      <c r="M62" s="396">
        <f>G62-'06 貸借対照表'!E22</f>
        <v>0</v>
      </c>
    </row>
    <row r="63" spans="1:13" x14ac:dyDescent="0.2">
      <c r="A63" s="283"/>
      <c r="B63" s="86"/>
      <c r="C63" s="86"/>
      <c r="D63" s="86"/>
      <c r="E63" s="86"/>
      <c r="F63" s="99"/>
      <c r="G63" s="376"/>
    </row>
    <row r="64" spans="1:13" ht="16.2" x14ac:dyDescent="0.2">
      <c r="A64" s="282" t="s">
        <v>173</v>
      </c>
      <c r="B64" s="86"/>
      <c r="C64" s="86"/>
      <c r="D64" s="86"/>
      <c r="E64" s="86"/>
      <c r="F64" s="95"/>
      <c r="G64" s="374"/>
    </row>
    <row r="65" spans="1:13" x14ac:dyDescent="0.2">
      <c r="A65" s="283"/>
      <c r="B65" s="86" t="s">
        <v>175</v>
      </c>
      <c r="C65" s="86"/>
      <c r="D65" s="86" t="s">
        <v>178</v>
      </c>
      <c r="E65" s="86"/>
      <c r="F65" s="95"/>
      <c r="G65" s="377">
        <v>514980</v>
      </c>
    </row>
    <row r="66" spans="1:13" x14ac:dyDescent="0.2">
      <c r="A66" s="283"/>
      <c r="B66" s="86"/>
      <c r="C66" s="86"/>
      <c r="D66" s="86"/>
      <c r="E66" s="86" t="s">
        <v>205</v>
      </c>
      <c r="F66" s="95"/>
      <c r="G66" s="377">
        <v>-514980</v>
      </c>
    </row>
    <row r="67" spans="1:13" x14ac:dyDescent="0.2">
      <c r="A67" s="283"/>
      <c r="B67" s="86"/>
      <c r="C67" s="86"/>
      <c r="D67" s="86"/>
      <c r="E67" s="86"/>
      <c r="F67" s="88" t="s">
        <v>140</v>
      </c>
      <c r="G67" s="360">
        <f>SUM(G65:G66)</f>
        <v>0</v>
      </c>
      <c r="M67" s="396">
        <f>G67-'06 貸借対照表'!E23</f>
        <v>0</v>
      </c>
    </row>
    <row r="68" spans="1:13" ht="16.2" x14ac:dyDescent="0.2">
      <c r="A68" s="282" t="s">
        <v>179</v>
      </c>
      <c r="B68" s="86"/>
      <c r="C68" s="86"/>
      <c r="D68" s="86"/>
      <c r="F68" s="99"/>
      <c r="G68" s="376"/>
    </row>
    <row r="69" spans="1:13" x14ac:dyDescent="0.2">
      <c r="A69" s="283"/>
      <c r="B69" s="86" t="s">
        <v>206</v>
      </c>
      <c r="C69" s="86"/>
      <c r="D69" s="86" t="s">
        <v>207</v>
      </c>
      <c r="E69" s="94"/>
      <c r="F69" s="95"/>
      <c r="G69" s="377">
        <v>21910</v>
      </c>
    </row>
    <row r="70" spans="1:13" x14ac:dyDescent="0.2">
      <c r="A70" s="283"/>
      <c r="B70" s="86" t="s">
        <v>206</v>
      </c>
      <c r="C70" s="86"/>
      <c r="D70" s="86" t="s">
        <v>236</v>
      </c>
      <c r="E70" s="94"/>
      <c r="F70" s="99"/>
      <c r="G70" s="372">
        <v>21020</v>
      </c>
    </row>
    <row r="71" spans="1:13" x14ac:dyDescent="0.2">
      <c r="A71" s="283"/>
      <c r="B71" s="86"/>
      <c r="C71" s="86"/>
      <c r="D71" s="86"/>
      <c r="E71" s="94"/>
      <c r="F71" s="88" t="s">
        <v>140</v>
      </c>
      <c r="G71" s="360">
        <f>SUM(G69:G70)</f>
        <v>42930</v>
      </c>
      <c r="M71" s="396">
        <f>G71-'06 貸借対照表'!E25</f>
        <v>0</v>
      </c>
    </row>
    <row r="72" spans="1:13" x14ac:dyDescent="0.2">
      <c r="A72" s="283"/>
      <c r="B72" s="86"/>
      <c r="C72" s="86"/>
      <c r="D72" s="86"/>
      <c r="E72" s="86"/>
      <c r="F72" s="86"/>
      <c r="G72" s="356"/>
    </row>
    <row r="73" spans="1:13" ht="16.2" x14ac:dyDescent="0.2">
      <c r="A73" s="282" t="s">
        <v>287</v>
      </c>
      <c r="B73" s="86"/>
      <c r="C73" s="86"/>
      <c r="D73" s="290" t="s">
        <v>22</v>
      </c>
      <c r="E73" s="97" t="s">
        <v>21</v>
      </c>
      <c r="F73" s="102" t="s">
        <v>239</v>
      </c>
      <c r="G73" s="356"/>
    </row>
    <row r="74" spans="1:13" ht="16.2" x14ac:dyDescent="0.2">
      <c r="A74" s="282"/>
      <c r="B74" s="291" t="s">
        <v>168</v>
      </c>
      <c r="C74" s="86"/>
      <c r="D74" s="378" t="s">
        <v>486</v>
      </c>
      <c r="E74" s="91" t="s">
        <v>30</v>
      </c>
      <c r="F74" s="103">
        <v>3000000</v>
      </c>
      <c r="G74" s="356">
        <v>63750000</v>
      </c>
    </row>
    <row r="75" spans="1:13" ht="16.2" x14ac:dyDescent="0.2">
      <c r="A75" s="282"/>
      <c r="B75" s="291" t="s">
        <v>524</v>
      </c>
      <c r="C75" s="86"/>
      <c r="D75" s="378" t="s">
        <v>567</v>
      </c>
      <c r="E75" s="91" t="s">
        <v>566</v>
      </c>
      <c r="F75" s="103">
        <v>155100000</v>
      </c>
      <c r="G75" s="377">
        <v>155100000</v>
      </c>
    </row>
    <row r="76" spans="1:13" ht="16.2" x14ac:dyDescent="0.2">
      <c r="A76" s="282"/>
      <c r="B76" s="291" t="s">
        <v>524</v>
      </c>
      <c r="C76" s="86"/>
      <c r="D76" s="378" t="s">
        <v>567</v>
      </c>
      <c r="E76" s="91" t="s">
        <v>566</v>
      </c>
      <c r="F76" s="103">
        <v>66400000</v>
      </c>
      <c r="G76" s="377">
        <v>66400000</v>
      </c>
    </row>
    <row r="77" spans="1:13" ht="16.2" x14ac:dyDescent="0.2">
      <c r="A77" s="282"/>
      <c r="B77" s="291" t="s">
        <v>167</v>
      </c>
      <c r="C77" s="86"/>
      <c r="D77" s="378" t="s">
        <v>567</v>
      </c>
      <c r="E77" s="91" t="s">
        <v>566</v>
      </c>
      <c r="F77" s="103">
        <v>50000000</v>
      </c>
      <c r="G77" s="377">
        <v>50000000</v>
      </c>
    </row>
    <row r="78" spans="1:13" ht="16.2" x14ac:dyDescent="0.2">
      <c r="A78" s="282"/>
      <c r="B78" s="291" t="s">
        <v>525</v>
      </c>
      <c r="C78" s="86"/>
      <c r="D78" s="378" t="s">
        <v>568</v>
      </c>
      <c r="E78" s="416">
        <v>5.0000000000000001E-3</v>
      </c>
      <c r="F78" s="103">
        <v>0</v>
      </c>
      <c r="G78" s="377">
        <v>40000000</v>
      </c>
    </row>
    <row r="79" spans="1:13" ht="16.2" x14ac:dyDescent="0.2">
      <c r="A79" s="282"/>
      <c r="B79" s="86"/>
      <c r="C79" s="86"/>
      <c r="D79" s="86"/>
      <c r="E79" s="86"/>
      <c r="F79" s="88" t="s">
        <v>140</v>
      </c>
      <c r="G79" s="360">
        <f>SUM(G74:G78)</f>
        <v>375250000</v>
      </c>
      <c r="M79" s="396">
        <f>G79-'06 借入金明細'!J28</f>
        <v>0</v>
      </c>
    </row>
    <row r="80" spans="1:13" x14ac:dyDescent="0.2">
      <c r="A80" s="283"/>
      <c r="B80" s="86"/>
      <c r="C80" s="86"/>
      <c r="D80" s="86"/>
      <c r="E80" s="86"/>
      <c r="F80" s="89"/>
      <c r="G80" s="373"/>
    </row>
    <row r="81" spans="1:13" ht="16.2" x14ac:dyDescent="0.2">
      <c r="A81" s="282" t="s">
        <v>240</v>
      </c>
      <c r="B81" s="86"/>
      <c r="C81" s="86"/>
      <c r="D81" s="86"/>
      <c r="E81" s="86"/>
      <c r="F81" s="86"/>
      <c r="G81" s="86"/>
    </row>
    <row r="82" spans="1:13" x14ac:dyDescent="0.2">
      <c r="A82" s="284"/>
      <c r="B82" s="94" t="s">
        <v>487</v>
      </c>
      <c r="C82" s="94"/>
      <c r="D82" s="94" t="s">
        <v>157</v>
      </c>
      <c r="E82" s="94"/>
      <c r="F82" s="94"/>
      <c r="G82" s="377">
        <f>1684482</f>
        <v>1684482</v>
      </c>
    </row>
    <row r="83" spans="1:13" x14ac:dyDescent="0.2">
      <c r="A83" s="284"/>
      <c r="B83" s="94" t="s">
        <v>294</v>
      </c>
      <c r="C83" s="94"/>
      <c r="D83" s="94"/>
      <c r="E83" s="94"/>
      <c r="F83" s="94"/>
      <c r="G83" s="377">
        <v>1294500</v>
      </c>
    </row>
    <row r="84" spans="1:13" x14ac:dyDescent="0.2">
      <c r="A84" s="284"/>
      <c r="B84" s="94" t="s">
        <v>569</v>
      </c>
      <c r="C84" s="94"/>
      <c r="D84" s="94"/>
      <c r="E84" s="94"/>
      <c r="F84" s="94"/>
      <c r="G84" s="377">
        <f>7700000+258500000</f>
        <v>266200000</v>
      </c>
    </row>
    <row r="85" spans="1:13" x14ac:dyDescent="0.2">
      <c r="A85" s="284"/>
      <c r="B85" s="94" t="s">
        <v>570</v>
      </c>
      <c r="C85" s="94"/>
      <c r="D85" s="94"/>
      <c r="E85" s="94"/>
      <c r="F85" s="94"/>
      <c r="G85" s="377">
        <v>1368342</v>
      </c>
    </row>
    <row r="86" spans="1:13" x14ac:dyDescent="0.2">
      <c r="A86" s="284"/>
      <c r="B86" s="94" t="s">
        <v>484</v>
      </c>
      <c r="C86" s="94"/>
      <c r="D86" s="94"/>
      <c r="E86" s="94"/>
      <c r="F86" s="98"/>
      <c r="G86" s="387">
        <f>81282+19215+1310</f>
        <v>101807</v>
      </c>
    </row>
    <row r="87" spans="1:13" x14ac:dyDescent="0.2">
      <c r="A87" s="283"/>
      <c r="B87" s="86"/>
      <c r="C87" s="86"/>
      <c r="D87" s="86"/>
      <c r="E87" s="86"/>
      <c r="F87" s="88" t="s">
        <v>140</v>
      </c>
      <c r="G87" s="360">
        <f>SUM(G82:G86)</f>
        <v>270649131</v>
      </c>
      <c r="M87" s="396">
        <f>G87-'06 貸借対照表'!E42</f>
        <v>0</v>
      </c>
    </row>
    <row r="88" spans="1:13" x14ac:dyDescent="0.2">
      <c r="A88" s="283"/>
      <c r="B88" s="86"/>
      <c r="C88" s="86"/>
      <c r="D88" s="86"/>
      <c r="E88" s="86"/>
      <c r="F88" s="89"/>
      <c r="G88" s="373"/>
    </row>
    <row r="89" spans="1:13" ht="16.2" x14ac:dyDescent="0.2">
      <c r="A89" s="282" t="s">
        <v>241</v>
      </c>
      <c r="B89" s="86"/>
      <c r="C89" s="86"/>
      <c r="D89" s="86"/>
      <c r="E89" s="86"/>
      <c r="F89" s="86"/>
      <c r="G89" s="86"/>
    </row>
    <row r="90" spans="1:13" x14ac:dyDescent="0.2">
      <c r="A90" s="283"/>
      <c r="B90" s="86" t="s">
        <v>463</v>
      </c>
      <c r="C90" s="87"/>
      <c r="D90" s="86"/>
      <c r="E90" s="86"/>
      <c r="F90" s="86"/>
      <c r="G90" s="356">
        <v>105000</v>
      </c>
    </row>
    <row r="91" spans="1:13" hidden="1" outlineLevel="1" x14ac:dyDescent="0.2">
      <c r="A91" s="283"/>
      <c r="B91" s="86" t="s">
        <v>292</v>
      </c>
      <c r="C91" s="87"/>
      <c r="D91" s="86"/>
      <c r="E91" s="104"/>
      <c r="F91" s="86"/>
      <c r="G91" s="356">
        <v>0</v>
      </c>
    </row>
    <row r="92" spans="1:13" hidden="1" outlineLevel="1" x14ac:dyDescent="0.2">
      <c r="A92" s="283"/>
      <c r="B92" s="86" t="s">
        <v>293</v>
      </c>
      <c r="C92" s="87"/>
      <c r="D92" s="86"/>
      <c r="E92" s="104"/>
      <c r="G92" s="372">
        <v>0</v>
      </c>
    </row>
    <row r="93" spans="1:13" collapsed="1" x14ac:dyDescent="0.2">
      <c r="A93" s="283"/>
      <c r="B93" s="86"/>
      <c r="C93" s="86"/>
      <c r="D93" s="86"/>
      <c r="E93" s="86"/>
      <c r="F93" s="88" t="s">
        <v>140</v>
      </c>
      <c r="G93" s="360">
        <f>SUM(G90:G92)</f>
        <v>105000</v>
      </c>
      <c r="M93" s="396">
        <f>G93-'06 貸借対照表'!E43</f>
        <v>0</v>
      </c>
    </row>
    <row r="94" spans="1:13" x14ac:dyDescent="0.2">
      <c r="A94" s="283"/>
      <c r="B94" s="86"/>
      <c r="C94" s="86"/>
      <c r="D94" s="86"/>
      <c r="E94" s="86"/>
      <c r="F94" s="89"/>
      <c r="G94" s="373"/>
    </row>
    <row r="95" spans="1:13" ht="16.2" x14ac:dyDescent="0.2">
      <c r="A95" s="282" t="s">
        <v>242</v>
      </c>
      <c r="B95" s="86"/>
      <c r="C95" s="86"/>
      <c r="D95" s="86"/>
      <c r="E95" s="86"/>
      <c r="F95" s="86"/>
      <c r="G95" s="356"/>
    </row>
    <row r="96" spans="1:13" x14ac:dyDescent="0.2">
      <c r="A96" s="283"/>
      <c r="B96" s="86" t="s">
        <v>158</v>
      </c>
      <c r="C96" s="86"/>
      <c r="D96" s="86" t="s">
        <v>157</v>
      </c>
      <c r="E96" s="87"/>
      <c r="F96" s="87"/>
      <c r="G96" s="356">
        <v>1642575</v>
      </c>
    </row>
    <row r="97" spans="1:13" x14ac:dyDescent="0.2">
      <c r="A97" s="283"/>
      <c r="B97" s="86" t="s">
        <v>450</v>
      </c>
      <c r="C97" s="86"/>
      <c r="D97" s="86"/>
      <c r="E97" s="87"/>
      <c r="F97" s="87"/>
      <c r="G97" s="356">
        <v>2200</v>
      </c>
    </row>
    <row r="98" spans="1:13" x14ac:dyDescent="0.2">
      <c r="A98" s="283"/>
      <c r="B98" s="86" t="s">
        <v>571</v>
      </c>
      <c r="C98" s="86"/>
      <c r="D98" s="86"/>
      <c r="E98" s="87"/>
      <c r="F98" s="87"/>
      <c r="G98" s="356">
        <f>114708+50820</f>
        <v>165528</v>
      </c>
    </row>
    <row r="99" spans="1:13" x14ac:dyDescent="0.2">
      <c r="A99" s="283"/>
      <c r="B99" s="86"/>
      <c r="C99" s="86"/>
      <c r="D99" s="86"/>
      <c r="E99" s="86"/>
      <c r="F99" s="88" t="s">
        <v>140</v>
      </c>
      <c r="G99" s="360">
        <f>SUM(G96:G98)</f>
        <v>1810303</v>
      </c>
      <c r="M99" s="396">
        <f>G99-'06 貸借対照表'!E44</f>
        <v>0</v>
      </c>
    </row>
    <row r="100" spans="1:13" x14ac:dyDescent="0.2">
      <c r="A100" s="283"/>
      <c r="B100" s="86"/>
      <c r="C100" s="86"/>
      <c r="D100" s="86"/>
      <c r="E100" s="86"/>
      <c r="F100" s="86"/>
      <c r="G100" s="356"/>
    </row>
    <row r="101" spans="1:13" ht="16.2" x14ac:dyDescent="0.2">
      <c r="A101" s="282" t="s">
        <v>243</v>
      </c>
      <c r="B101" s="86"/>
      <c r="C101" s="86"/>
      <c r="D101" s="86"/>
      <c r="E101" s="86"/>
      <c r="F101" s="86"/>
      <c r="G101" s="86"/>
    </row>
    <row r="102" spans="1:13" x14ac:dyDescent="0.2">
      <c r="A102" s="283"/>
      <c r="B102" s="86" t="s">
        <v>159</v>
      </c>
      <c r="C102" s="86"/>
      <c r="D102" s="87"/>
      <c r="E102" s="87"/>
      <c r="F102" s="87"/>
      <c r="G102" s="356">
        <f>'06 基本金明細表'!E31</f>
        <v>354294671</v>
      </c>
    </row>
    <row r="103" spans="1:13" x14ac:dyDescent="0.2">
      <c r="A103" s="105"/>
      <c r="B103" s="86" t="s">
        <v>160</v>
      </c>
      <c r="C103" s="86"/>
      <c r="D103" s="87"/>
      <c r="E103" s="87"/>
      <c r="F103" s="87"/>
      <c r="G103" s="356">
        <f>'06 基本金明細表'!E35</f>
        <v>9000000</v>
      </c>
    </row>
    <row r="104" spans="1:13" x14ac:dyDescent="0.2">
      <c r="A104" s="105"/>
      <c r="B104" s="86"/>
      <c r="C104" s="89"/>
      <c r="D104" s="87"/>
      <c r="E104" s="87"/>
      <c r="F104" s="88" t="s">
        <v>140</v>
      </c>
      <c r="G104" s="360">
        <f>SUM(G102:G103)</f>
        <v>363294671</v>
      </c>
      <c r="M104" s="396">
        <f>G104-'06 貸借対照表'!E49</f>
        <v>0</v>
      </c>
    </row>
    <row r="105" spans="1:13" x14ac:dyDescent="0.2">
      <c r="A105" s="105"/>
      <c r="B105" s="105"/>
      <c r="C105" s="105"/>
      <c r="D105" s="105"/>
      <c r="E105" s="105"/>
      <c r="F105" s="105"/>
      <c r="G105" s="105"/>
    </row>
  </sheetData>
  <phoneticPr fontId="7"/>
  <printOptions horizontalCentered="1"/>
  <pageMargins left="0.62992125984251968" right="0.47244094488188981" top="0.62992125984251968" bottom="0.39370078740157483" header="0.43307086614173229" footer="0.19685039370078741"/>
  <pageSetup paperSize="9" orientation="portrait" r:id="rId1"/>
  <headerFooter alignWithMargins="0">
    <oddFooter>&amp;C&amp;P</oddFooter>
  </headerFooter>
  <rowBreaks count="2" manualBreakCount="2">
    <brk id="55" max="6" man="1"/>
    <brk id="104" max="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Y164"/>
  <sheetViews>
    <sheetView showGridLines="0" tabSelected="1" zoomScaleNormal="100" zoomScaleSheetLayoutView="100" workbookViewId="0">
      <pane xSplit="6" ySplit="7" topLeftCell="G8" activePane="bottomRight" state="frozen"/>
      <selection activeCell="B6" sqref="A6:AA36"/>
      <selection pane="topRight" activeCell="B6" sqref="A6:AA36"/>
      <selection pane="bottomLeft" activeCell="B6" sqref="A6:AA36"/>
      <selection pane="bottomRight"/>
    </sheetView>
  </sheetViews>
  <sheetFormatPr defaultRowHeight="13.2" outlineLevelRow="1" x14ac:dyDescent="0.15"/>
  <cols>
    <col min="1" max="1" width="2.6640625" style="125" customWidth="1"/>
    <col min="2" max="2" width="3" style="125" customWidth="1"/>
    <col min="3" max="3" width="31.5546875" style="125" customWidth="1"/>
    <col min="4" max="6" width="17.6640625" style="125" customWidth="1"/>
    <col min="7" max="7" width="2.6640625" style="125" customWidth="1"/>
    <col min="8" max="8" width="17.21875" style="125" bestFit="1" customWidth="1"/>
    <col min="9" max="25" width="9.109375" style="180"/>
    <col min="26" max="247" width="9.109375" style="125"/>
    <col min="248" max="248" width="6" style="125" customWidth="1"/>
    <col min="249" max="249" width="3" style="125" customWidth="1"/>
    <col min="250" max="250" width="31.5546875" style="125" customWidth="1"/>
    <col min="251" max="253" width="17.6640625" style="125" customWidth="1"/>
    <col min="254" max="503" width="9.109375" style="125"/>
    <col min="504" max="504" width="6" style="125" customWidth="1"/>
    <col min="505" max="505" width="3" style="125" customWidth="1"/>
    <col min="506" max="506" width="31.5546875" style="125" customWidth="1"/>
    <col min="507" max="509" width="17.6640625" style="125" customWidth="1"/>
    <col min="510" max="759" width="9.109375" style="125"/>
    <col min="760" max="760" width="6" style="125" customWidth="1"/>
    <col min="761" max="761" width="3" style="125" customWidth="1"/>
    <col min="762" max="762" width="31.5546875" style="125" customWidth="1"/>
    <col min="763" max="765" width="17.6640625" style="125" customWidth="1"/>
    <col min="766" max="1015" width="9.109375" style="125"/>
    <col min="1016" max="1016" width="6" style="125" customWidth="1"/>
    <col min="1017" max="1017" width="3" style="125" customWidth="1"/>
    <col min="1018" max="1018" width="31.5546875" style="125" customWidth="1"/>
    <col min="1019" max="1021" width="17.6640625" style="125" customWidth="1"/>
    <col min="1022" max="1271" width="9.109375" style="125"/>
    <col min="1272" max="1272" width="6" style="125" customWidth="1"/>
    <col min="1273" max="1273" width="3" style="125" customWidth="1"/>
    <col min="1274" max="1274" width="31.5546875" style="125" customWidth="1"/>
    <col min="1275" max="1277" width="17.6640625" style="125" customWidth="1"/>
    <col min="1278" max="1527" width="9.109375" style="125"/>
    <col min="1528" max="1528" width="6" style="125" customWidth="1"/>
    <col min="1529" max="1529" width="3" style="125" customWidth="1"/>
    <col min="1530" max="1530" width="31.5546875" style="125" customWidth="1"/>
    <col min="1531" max="1533" width="17.6640625" style="125" customWidth="1"/>
    <col min="1534" max="1783" width="9.109375" style="125"/>
    <col min="1784" max="1784" width="6" style="125" customWidth="1"/>
    <col min="1785" max="1785" width="3" style="125" customWidth="1"/>
    <col min="1786" max="1786" width="31.5546875" style="125" customWidth="1"/>
    <col min="1787" max="1789" width="17.6640625" style="125" customWidth="1"/>
    <col min="1790" max="2039" width="9.109375" style="125"/>
    <col min="2040" max="2040" width="6" style="125" customWidth="1"/>
    <col min="2041" max="2041" width="3" style="125" customWidth="1"/>
    <col min="2042" max="2042" width="31.5546875" style="125" customWidth="1"/>
    <col min="2043" max="2045" width="17.6640625" style="125" customWidth="1"/>
    <col min="2046" max="2295" width="9.109375" style="125"/>
    <col min="2296" max="2296" width="6" style="125" customWidth="1"/>
    <col min="2297" max="2297" width="3" style="125" customWidth="1"/>
    <col min="2298" max="2298" width="31.5546875" style="125" customWidth="1"/>
    <col min="2299" max="2301" width="17.6640625" style="125" customWidth="1"/>
    <col min="2302" max="2551" width="9.109375" style="125"/>
    <col min="2552" max="2552" width="6" style="125" customWidth="1"/>
    <col min="2553" max="2553" width="3" style="125" customWidth="1"/>
    <col min="2554" max="2554" width="31.5546875" style="125" customWidth="1"/>
    <col min="2555" max="2557" width="17.6640625" style="125" customWidth="1"/>
    <col min="2558" max="2807" width="9.109375" style="125"/>
    <col min="2808" max="2808" width="6" style="125" customWidth="1"/>
    <col min="2809" max="2809" width="3" style="125" customWidth="1"/>
    <col min="2810" max="2810" width="31.5546875" style="125" customWidth="1"/>
    <col min="2811" max="2813" width="17.6640625" style="125" customWidth="1"/>
    <col min="2814" max="3063" width="9.109375" style="125"/>
    <col min="3064" max="3064" width="6" style="125" customWidth="1"/>
    <col min="3065" max="3065" width="3" style="125" customWidth="1"/>
    <col min="3066" max="3066" width="31.5546875" style="125" customWidth="1"/>
    <col min="3067" max="3069" width="17.6640625" style="125" customWidth="1"/>
    <col min="3070" max="3319" width="9.109375" style="125"/>
    <col min="3320" max="3320" width="6" style="125" customWidth="1"/>
    <col min="3321" max="3321" width="3" style="125" customWidth="1"/>
    <col min="3322" max="3322" width="31.5546875" style="125" customWidth="1"/>
    <col min="3323" max="3325" width="17.6640625" style="125" customWidth="1"/>
    <col min="3326" max="3575" width="9.109375" style="125"/>
    <col min="3576" max="3576" width="6" style="125" customWidth="1"/>
    <col min="3577" max="3577" width="3" style="125" customWidth="1"/>
    <col min="3578" max="3578" width="31.5546875" style="125" customWidth="1"/>
    <col min="3579" max="3581" width="17.6640625" style="125" customWidth="1"/>
    <col min="3582" max="3831" width="9.109375" style="125"/>
    <col min="3832" max="3832" width="6" style="125" customWidth="1"/>
    <col min="3833" max="3833" width="3" style="125" customWidth="1"/>
    <col min="3834" max="3834" width="31.5546875" style="125" customWidth="1"/>
    <col min="3835" max="3837" width="17.6640625" style="125" customWidth="1"/>
    <col min="3838" max="4087" width="9.109375" style="125"/>
    <col min="4088" max="4088" width="6" style="125" customWidth="1"/>
    <col min="4089" max="4089" width="3" style="125" customWidth="1"/>
    <col min="4090" max="4090" width="31.5546875" style="125" customWidth="1"/>
    <col min="4091" max="4093" width="17.6640625" style="125" customWidth="1"/>
    <col min="4094" max="4343" width="9.109375" style="125"/>
    <col min="4344" max="4344" width="6" style="125" customWidth="1"/>
    <col min="4345" max="4345" width="3" style="125" customWidth="1"/>
    <col min="4346" max="4346" width="31.5546875" style="125" customWidth="1"/>
    <col min="4347" max="4349" width="17.6640625" style="125" customWidth="1"/>
    <col min="4350" max="4599" width="9.109375" style="125"/>
    <col min="4600" max="4600" width="6" style="125" customWidth="1"/>
    <col min="4601" max="4601" width="3" style="125" customWidth="1"/>
    <col min="4602" max="4602" width="31.5546875" style="125" customWidth="1"/>
    <col min="4603" max="4605" width="17.6640625" style="125" customWidth="1"/>
    <col min="4606" max="4855" width="9.109375" style="125"/>
    <col min="4856" max="4856" width="6" style="125" customWidth="1"/>
    <col min="4857" max="4857" width="3" style="125" customWidth="1"/>
    <col min="4858" max="4858" width="31.5546875" style="125" customWidth="1"/>
    <col min="4859" max="4861" width="17.6640625" style="125" customWidth="1"/>
    <col min="4862" max="5111" width="9.109375" style="125"/>
    <col min="5112" max="5112" width="6" style="125" customWidth="1"/>
    <col min="5113" max="5113" width="3" style="125" customWidth="1"/>
    <col min="5114" max="5114" width="31.5546875" style="125" customWidth="1"/>
    <col min="5115" max="5117" width="17.6640625" style="125" customWidth="1"/>
    <col min="5118" max="5367" width="9.109375" style="125"/>
    <col min="5368" max="5368" width="6" style="125" customWidth="1"/>
    <col min="5369" max="5369" width="3" style="125" customWidth="1"/>
    <col min="5370" max="5370" width="31.5546875" style="125" customWidth="1"/>
    <col min="5371" max="5373" width="17.6640625" style="125" customWidth="1"/>
    <col min="5374" max="5623" width="9.109375" style="125"/>
    <col min="5624" max="5624" width="6" style="125" customWidth="1"/>
    <col min="5625" max="5625" width="3" style="125" customWidth="1"/>
    <col min="5626" max="5626" width="31.5546875" style="125" customWidth="1"/>
    <col min="5627" max="5629" width="17.6640625" style="125" customWidth="1"/>
    <col min="5630" max="5879" width="9.109375" style="125"/>
    <col min="5880" max="5880" width="6" style="125" customWidth="1"/>
    <col min="5881" max="5881" width="3" style="125" customWidth="1"/>
    <col min="5882" max="5882" width="31.5546875" style="125" customWidth="1"/>
    <col min="5883" max="5885" width="17.6640625" style="125" customWidth="1"/>
    <col min="5886" max="6135" width="9.109375" style="125"/>
    <col min="6136" max="6136" width="6" style="125" customWidth="1"/>
    <col min="6137" max="6137" width="3" style="125" customWidth="1"/>
    <col min="6138" max="6138" width="31.5546875" style="125" customWidth="1"/>
    <col min="6139" max="6141" width="17.6640625" style="125" customWidth="1"/>
    <col min="6142" max="6391" width="9.109375" style="125"/>
    <col min="6392" max="6392" width="6" style="125" customWidth="1"/>
    <col min="6393" max="6393" width="3" style="125" customWidth="1"/>
    <col min="6394" max="6394" width="31.5546875" style="125" customWidth="1"/>
    <col min="6395" max="6397" width="17.6640625" style="125" customWidth="1"/>
    <col min="6398" max="6647" width="9.109375" style="125"/>
    <col min="6648" max="6648" width="6" style="125" customWidth="1"/>
    <col min="6649" max="6649" width="3" style="125" customWidth="1"/>
    <col min="6650" max="6650" width="31.5546875" style="125" customWidth="1"/>
    <col min="6651" max="6653" width="17.6640625" style="125" customWidth="1"/>
    <col min="6654" max="6903" width="9.109375" style="125"/>
    <col min="6904" max="6904" width="6" style="125" customWidth="1"/>
    <col min="6905" max="6905" width="3" style="125" customWidth="1"/>
    <col min="6906" max="6906" width="31.5546875" style="125" customWidth="1"/>
    <col min="6907" max="6909" width="17.6640625" style="125" customWidth="1"/>
    <col min="6910" max="7159" width="9.109375" style="125"/>
    <col min="7160" max="7160" width="6" style="125" customWidth="1"/>
    <col min="7161" max="7161" width="3" style="125" customWidth="1"/>
    <col min="7162" max="7162" width="31.5546875" style="125" customWidth="1"/>
    <col min="7163" max="7165" width="17.6640625" style="125" customWidth="1"/>
    <col min="7166" max="7415" width="9.109375" style="125"/>
    <col min="7416" max="7416" width="6" style="125" customWidth="1"/>
    <col min="7417" max="7417" width="3" style="125" customWidth="1"/>
    <col min="7418" max="7418" width="31.5546875" style="125" customWidth="1"/>
    <col min="7419" max="7421" width="17.6640625" style="125" customWidth="1"/>
    <col min="7422" max="7671" width="9.109375" style="125"/>
    <col min="7672" max="7672" width="6" style="125" customWidth="1"/>
    <col min="7673" max="7673" width="3" style="125" customWidth="1"/>
    <col min="7674" max="7674" width="31.5546875" style="125" customWidth="1"/>
    <col min="7675" max="7677" width="17.6640625" style="125" customWidth="1"/>
    <col min="7678" max="7927" width="9.109375" style="125"/>
    <col min="7928" max="7928" width="6" style="125" customWidth="1"/>
    <col min="7929" max="7929" width="3" style="125" customWidth="1"/>
    <col min="7930" max="7930" width="31.5546875" style="125" customWidth="1"/>
    <col min="7931" max="7933" width="17.6640625" style="125" customWidth="1"/>
    <col min="7934" max="8183" width="9.109375" style="125"/>
    <col min="8184" max="8184" width="6" style="125" customWidth="1"/>
    <col min="8185" max="8185" width="3" style="125" customWidth="1"/>
    <col min="8186" max="8186" width="31.5546875" style="125" customWidth="1"/>
    <col min="8187" max="8189" width="17.6640625" style="125" customWidth="1"/>
    <col min="8190" max="8439" width="9.109375" style="125"/>
    <col min="8440" max="8440" width="6" style="125" customWidth="1"/>
    <col min="8441" max="8441" width="3" style="125" customWidth="1"/>
    <col min="8442" max="8442" width="31.5546875" style="125" customWidth="1"/>
    <col min="8443" max="8445" width="17.6640625" style="125" customWidth="1"/>
    <col min="8446" max="8695" width="9.109375" style="125"/>
    <col min="8696" max="8696" width="6" style="125" customWidth="1"/>
    <col min="8697" max="8697" width="3" style="125" customWidth="1"/>
    <col min="8698" max="8698" width="31.5546875" style="125" customWidth="1"/>
    <col min="8699" max="8701" width="17.6640625" style="125" customWidth="1"/>
    <col min="8702" max="8951" width="9.109375" style="125"/>
    <col min="8952" max="8952" width="6" style="125" customWidth="1"/>
    <col min="8953" max="8953" width="3" style="125" customWidth="1"/>
    <col min="8954" max="8954" width="31.5546875" style="125" customWidth="1"/>
    <col min="8955" max="8957" width="17.6640625" style="125" customWidth="1"/>
    <col min="8958" max="9207" width="9.109375" style="125"/>
    <col min="9208" max="9208" width="6" style="125" customWidth="1"/>
    <col min="9209" max="9209" width="3" style="125" customWidth="1"/>
    <col min="9210" max="9210" width="31.5546875" style="125" customWidth="1"/>
    <col min="9211" max="9213" width="17.6640625" style="125" customWidth="1"/>
    <col min="9214" max="9463" width="9.109375" style="125"/>
    <col min="9464" max="9464" width="6" style="125" customWidth="1"/>
    <col min="9465" max="9465" width="3" style="125" customWidth="1"/>
    <col min="9466" max="9466" width="31.5546875" style="125" customWidth="1"/>
    <col min="9467" max="9469" width="17.6640625" style="125" customWidth="1"/>
    <col min="9470" max="9719" width="9.109375" style="125"/>
    <col min="9720" max="9720" width="6" style="125" customWidth="1"/>
    <col min="9721" max="9721" width="3" style="125" customWidth="1"/>
    <col min="9722" max="9722" width="31.5546875" style="125" customWidth="1"/>
    <col min="9723" max="9725" width="17.6640625" style="125" customWidth="1"/>
    <col min="9726" max="9975" width="9.109375" style="125"/>
    <col min="9976" max="9976" width="6" style="125" customWidth="1"/>
    <col min="9977" max="9977" width="3" style="125" customWidth="1"/>
    <col min="9978" max="9978" width="31.5546875" style="125" customWidth="1"/>
    <col min="9979" max="9981" width="17.6640625" style="125" customWidth="1"/>
    <col min="9982" max="10231" width="9.109375" style="125"/>
    <col min="10232" max="10232" width="6" style="125" customWidth="1"/>
    <col min="10233" max="10233" width="3" style="125" customWidth="1"/>
    <col min="10234" max="10234" width="31.5546875" style="125" customWidth="1"/>
    <col min="10235" max="10237" width="17.6640625" style="125" customWidth="1"/>
    <col min="10238" max="10487" width="9.109375" style="125"/>
    <col min="10488" max="10488" width="6" style="125" customWidth="1"/>
    <col min="10489" max="10489" width="3" style="125" customWidth="1"/>
    <col min="10490" max="10490" width="31.5546875" style="125" customWidth="1"/>
    <col min="10491" max="10493" width="17.6640625" style="125" customWidth="1"/>
    <col min="10494" max="10743" width="9.109375" style="125"/>
    <col min="10744" max="10744" width="6" style="125" customWidth="1"/>
    <col min="10745" max="10745" width="3" style="125" customWidth="1"/>
    <col min="10746" max="10746" width="31.5546875" style="125" customWidth="1"/>
    <col min="10747" max="10749" width="17.6640625" style="125" customWidth="1"/>
    <col min="10750" max="10999" width="9.109375" style="125"/>
    <col min="11000" max="11000" width="6" style="125" customWidth="1"/>
    <col min="11001" max="11001" width="3" style="125" customWidth="1"/>
    <col min="11002" max="11002" width="31.5546875" style="125" customWidth="1"/>
    <col min="11003" max="11005" width="17.6640625" style="125" customWidth="1"/>
    <col min="11006" max="11255" width="9.109375" style="125"/>
    <col min="11256" max="11256" width="6" style="125" customWidth="1"/>
    <col min="11257" max="11257" width="3" style="125" customWidth="1"/>
    <col min="11258" max="11258" width="31.5546875" style="125" customWidth="1"/>
    <col min="11259" max="11261" width="17.6640625" style="125" customWidth="1"/>
    <col min="11262" max="11511" width="9.109375" style="125"/>
    <col min="11512" max="11512" width="6" style="125" customWidth="1"/>
    <col min="11513" max="11513" width="3" style="125" customWidth="1"/>
    <col min="11514" max="11514" width="31.5546875" style="125" customWidth="1"/>
    <col min="11515" max="11517" width="17.6640625" style="125" customWidth="1"/>
    <col min="11518" max="11767" width="9.109375" style="125"/>
    <col min="11768" max="11768" width="6" style="125" customWidth="1"/>
    <col min="11769" max="11769" width="3" style="125" customWidth="1"/>
    <col min="11770" max="11770" width="31.5546875" style="125" customWidth="1"/>
    <col min="11771" max="11773" width="17.6640625" style="125" customWidth="1"/>
    <col min="11774" max="12023" width="9.109375" style="125"/>
    <col min="12024" max="12024" width="6" style="125" customWidth="1"/>
    <col min="12025" max="12025" width="3" style="125" customWidth="1"/>
    <col min="12026" max="12026" width="31.5546875" style="125" customWidth="1"/>
    <col min="12027" max="12029" width="17.6640625" style="125" customWidth="1"/>
    <col min="12030" max="12279" width="9.109375" style="125"/>
    <col min="12280" max="12280" width="6" style="125" customWidth="1"/>
    <col min="12281" max="12281" width="3" style="125" customWidth="1"/>
    <col min="12282" max="12282" width="31.5546875" style="125" customWidth="1"/>
    <col min="12283" max="12285" width="17.6640625" style="125" customWidth="1"/>
    <col min="12286" max="12535" width="9.109375" style="125"/>
    <col min="12536" max="12536" width="6" style="125" customWidth="1"/>
    <col min="12537" max="12537" width="3" style="125" customWidth="1"/>
    <col min="12538" max="12538" width="31.5546875" style="125" customWidth="1"/>
    <col min="12539" max="12541" width="17.6640625" style="125" customWidth="1"/>
    <col min="12542" max="12791" width="9.109375" style="125"/>
    <col min="12792" max="12792" width="6" style="125" customWidth="1"/>
    <col min="12793" max="12793" width="3" style="125" customWidth="1"/>
    <col min="12794" max="12794" width="31.5546875" style="125" customWidth="1"/>
    <col min="12795" max="12797" width="17.6640625" style="125" customWidth="1"/>
    <col min="12798" max="13047" width="9.109375" style="125"/>
    <col min="13048" max="13048" width="6" style="125" customWidth="1"/>
    <col min="13049" max="13049" width="3" style="125" customWidth="1"/>
    <col min="13050" max="13050" width="31.5546875" style="125" customWidth="1"/>
    <col min="13051" max="13053" width="17.6640625" style="125" customWidth="1"/>
    <col min="13054" max="13303" width="9.109375" style="125"/>
    <col min="13304" max="13304" width="6" style="125" customWidth="1"/>
    <col min="13305" max="13305" width="3" style="125" customWidth="1"/>
    <col min="13306" max="13306" width="31.5546875" style="125" customWidth="1"/>
    <col min="13307" max="13309" width="17.6640625" style="125" customWidth="1"/>
    <col min="13310" max="13559" width="9.109375" style="125"/>
    <col min="13560" max="13560" width="6" style="125" customWidth="1"/>
    <col min="13561" max="13561" width="3" style="125" customWidth="1"/>
    <col min="13562" max="13562" width="31.5546875" style="125" customWidth="1"/>
    <col min="13563" max="13565" width="17.6640625" style="125" customWidth="1"/>
    <col min="13566" max="13815" width="9.109375" style="125"/>
    <col min="13816" max="13816" width="6" style="125" customWidth="1"/>
    <col min="13817" max="13817" width="3" style="125" customWidth="1"/>
    <col min="13818" max="13818" width="31.5546875" style="125" customWidth="1"/>
    <col min="13819" max="13821" width="17.6640625" style="125" customWidth="1"/>
    <col min="13822" max="14071" width="9.109375" style="125"/>
    <col min="14072" max="14072" width="6" style="125" customWidth="1"/>
    <col min="14073" max="14073" width="3" style="125" customWidth="1"/>
    <col min="14074" max="14074" width="31.5546875" style="125" customWidth="1"/>
    <col min="14075" max="14077" width="17.6640625" style="125" customWidth="1"/>
    <col min="14078" max="14327" width="9.109375" style="125"/>
    <col min="14328" max="14328" width="6" style="125" customWidth="1"/>
    <col min="14329" max="14329" width="3" style="125" customWidth="1"/>
    <col min="14330" max="14330" width="31.5546875" style="125" customWidth="1"/>
    <col min="14331" max="14333" width="17.6640625" style="125" customWidth="1"/>
    <col min="14334" max="14583" width="9.109375" style="125"/>
    <col min="14584" max="14584" width="6" style="125" customWidth="1"/>
    <col min="14585" max="14585" width="3" style="125" customWidth="1"/>
    <col min="14586" max="14586" width="31.5546875" style="125" customWidth="1"/>
    <col min="14587" max="14589" width="17.6640625" style="125" customWidth="1"/>
    <col min="14590" max="14839" width="9.109375" style="125"/>
    <col min="14840" max="14840" width="6" style="125" customWidth="1"/>
    <col min="14841" max="14841" width="3" style="125" customWidth="1"/>
    <col min="14842" max="14842" width="31.5546875" style="125" customWidth="1"/>
    <col min="14843" max="14845" width="17.6640625" style="125" customWidth="1"/>
    <col min="14846" max="15095" width="9.109375" style="125"/>
    <col min="15096" max="15096" width="6" style="125" customWidth="1"/>
    <col min="15097" max="15097" width="3" style="125" customWidth="1"/>
    <col min="15098" max="15098" width="31.5546875" style="125" customWidth="1"/>
    <col min="15099" max="15101" width="17.6640625" style="125" customWidth="1"/>
    <col min="15102" max="15351" width="9.109375" style="125"/>
    <col min="15352" max="15352" width="6" style="125" customWidth="1"/>
    <col min="15353" max="15353" width="3" style="125" customWidth="1"/>
    <col min="15354" max="15354" width="31.5546875" style="125" customWidth="1"/>
    <col min="15355" max="15357" width="17.6640625" style="125" customWidth="1"/>
    <col min="15358" max="15607" width="9.109375" style="125"/>
    <col min="15608" max="15608" width="6" style="125" customWidth="1"/>
    <col min="15609" max="15609" width="3" style="125" customWidth="1"/>
    <col min="15610" max="15610" width="31.5546875" style="125" customWidth="1"/>
    <col min="15611" max="15613" width="17.6640625" style="125" customWidth="1"/>
    <col min="15614" max="15863" width="9.109375" style="125"/>
    <col min="15864" max="15864" width="6" style="125" customWidth="1"/>
    <col min="15865" max="15865" width="3" style="125" customWidth="1"/>
    <col min="15866" max="15866" width="31.5546875" style="125" customWidth="1"/>
    <col min="15867" max="15869" width="17.6640625" style="125" customWidth="1"/>
    <col min="15870" max="16119" width="9.109375" style="125"/>
    <col min="16120" max="16120" width="6" style="125" customWidth="1"/>
    <col min="16121" max="16121" width="3" style="125" customWidth="1"/>
    <col min="16122" max="16122" width="31.5546875" style="125" customWidth="1"/>
    <col min="16123" max="16125" width="17.6640625" style="125" customWidth="1"/>
    <col min="16126" max="16382" width="9.109375" style="125"/>
    <col min="16383" max="16384" width="9.109375" style="125" customWidth="1"/>
  </cols>
  <sheetData>
    <row r="1" spans="2:8" x14ac:dyDescent="0.15">
      <c r="B1" s="125" t="s">
        <v>298</v>
      </c>
    </row>
    <row r="2" spans="2:8" x14ac:dyDescent="0.15">
      <c r="B2" s="126" t="s">
        <v>108</v>
      </c>
      <c r="C2" s="127"/>
      <c r="D2" s="127"/>
      <c r="E2" s="127"/>
      <c r="F2" s="127"/>
    </row>
    <row r="3" spans="2:8" x14ac:dyDescent="0.15">
      <c r="B3" s="128" t="s">
        <v>544</v>
      </c>
      <c r="C3" s="127"/>
      <c r="D3" s="127"/>
      <c r="E3" s="127"/>
      <c r="F3" s="127"/>
    </row>
    <row r="4" spans="2:8" x14ac:dyDescent="0.15">
      <c r="B4" s="128" t="s">
        <v>545</v>
      </c>
      <c r="C4" s="127"/>
      <c r="D4" s="127"/>
      <c r="E4" s="127"/>
      <c r="F4" s="127"/>
    </row>
    <row r="5" spans="2:8" x14ac:dyDescent="0.15">
      <c r="F5" s="129" t="s">
        <v>1</v>
      </c>
    </row>
    <row r="6" spans="2:8" ht="15" customHeight="1" x14ac:dyDescent="0.15">
      <c r="B6" s="130" t="s">
        <v>109</v>
      </c>
      <c r="C6" s="131"/>
      <c r="D6" s="131"/>
      <c r="E6" s="131"/>
      <c r="F6" s="132"/>
      <c r="H6" s="410" t="s">
        <v>540</v>
      </c>
    </row>
    <row r="7" spans="2:8" ht="15" customHeight="1" x14ac:dyDescent="0.15">
      <c r="B7" s="133" t="s">
        <v>299</v>
      </c>
      <c r="C7" s="134"/>
      <c r="D7" s="135" t="s">
        <v>67</v>
      </c>
      <c r="E7" s="135" t="s">
        <v>68</v>
      </c>
      <c r="F7" s="136" t="s">
        <v>69</v>
      </c>
    </row>
    <row r="8" spans="2:8" s="139" customFormat="1" ht="15" customHeight="1" x14ac:dyDescent="0.15">
      <c r="B8" s="130" t="s">
        <v>300</v>
      </c>
      <c r="C8" s="131"/>
      <c r="D8" s="137">
        <f>SUM(D9:D11)</f>
        <v>11190000</v>
      </c>
      <c r="E8" s="137">
        <f>SUM(E9:E11)</f>
        <v>11100979</v>
      </c>
      <c r="F8" s="138">
        <f>D8-E8</f>
        <v>89021</v>
      </c>
    </row>
    <row r="9" spans="2:8" ht="15" customHeight="1" x14ac:dyDescent="0.15">
      <c r="B9" s="140"/>
      <c r="C9" s="141" t="s">
        <v>110</v>
      </c>
      <c r="D9" s="142">
        <f>'06 事業活動'!F8</f>
        <v>11100000</v>
      </c>
      <c r="E9" s="142">
        <f>'06 事業活動'!G8</f>
        <v>11018479</v>
      </c>
      <c r="F9" s="143">
        <f>D9-E9</f>
        <v>81521</v>
      </c>
    </row>
    <row r="10" spans="2:8" ht="15" customHeight="1" x14ac:dyDescent="0.15">
      <c r="B10" s="144"/>
      <c r="C10" s="145" t="s">
        <v>111</v>
      </c>
      <c r="D10" s="146">
        <f>'06 事業活動'!F9</f>
        <v>90000</v>
      </c>
      <c r="E10" s="146">
        <f>'06 事業活動'!G9</f>
        <v>82500</v>
      </c>
      <c r="F10" s="147">
        <f>D10-E10</f>
        <v>7500</v>
      </c>
    </row>
    <row r="11" spans="2:8" ht="15" customHeight="1" x14ac:dyDescent="0.15">
      <c r="B11" s="144"/>
      <c r="C11" s="145"/>
      <c r="D11" s="146"/>
      <c r="E11" s="146"/>
      <c r="F11" s="147"/>
    </row>
    <row r="12" spans="2:8" s="139" customFormat="1" ht="15" customHeight="1" x14ac:dyDescent="0.15">
      <c r="B12" s="130" t="s">
        <v>301</v>
      </c>
      <c r="C12" s="131"/>
      <c r="D12" s="137">
        <f>SUM(D13:D14)</f>
        <v>0</v>
      </c>
      <c r="E12" s="137">
        <f>SUM(E13:E14)</f>
        <v>0</v>
      </c>
      <c r="F12" s="138">
        <f>D12-E12</f>
        <v>0</v>
      </c>
    </row>
    <row r="13" spans="2:8" ht="15" customHeight="1" x14ac:dyDescent="0.15">
      <c r="B13" s="144"/>
      <c r="C13" s="145"/>
      <c r="D13" s="146"/>
      <c r="E13" s="146"/>
      <c r="F13" s="147"/>
    </row>
    <row r="14" spans="2:8" ht="15" customHeight="1" x14ac:dyDescent="0.15">
      <c r="B14" s="144"/>
      <c r="C14" s="145"/>
      <c r="D14" s="146"/>
      <c r="E14" s="146"/>
      <c r="F14" s="147"/>
    </row>
    <row r="15" spans="2:8" s="139" customFormat="1" ht="15" customHeight="1" x14ac:dyDescent="0.15">
      <c r="B15" s="130" t="s">
        <v>302</v>
      </c>
      <c r="C15" s="131"/>
      <c r="D15" s="137">
        <f>SUM(D16:D18)</f>
        <v>5230000</v>
      </c>
      <c r="E15" s="137">
        <f>SUM(E16:E18)</f>
        <v>5166995</v>
      </c>
      <c r="F15" s="138">
        <f>D15-E15</f>
        <v>63005</v>
      </c>
    </row>
    <row r="16" spans="2:8" ht="15" customHeight="1" x14ac:dyDescent="0.15">
      <c r="B16" s="144"/>
      <c r="C16" s="145" t="s">
        <v>112</v>
      </c>
      <c r="D16" s="146">
        <f>'06 事業活動'!F15</f>
        <v>4800000</v>
      </c>
      <c r="E16" s="146">
        <f>'06 事業活動'!G15</f>
        <v>4745800</v>
      </c>
      <c r="F16" s="147">
        <f>D16-E16</f>
        <v>54200</v>
      </c>
    </row>
    <row r="17" spans="2:6" ht="15" customHeight="1" x14ac:dyDescent="0.15">
      <c r="B17" s="144"/>
      <c r="C17" s="145" t="s">
        <v>113</v>
      </c>
      <c r="D17" s="146">
        <f>'06 事業活動'!F16</f>
        <v>430000</v>
      </c>
      <c r="E17" s="146">
        <f>'06 事業活動'!G16</f>
        <v>421195</v>
      </c>
      <c r="F17" s="147">
        <f>D17-E17</f>
        <v>8805</v>
      </c>
    </row>
    <row r="18" spans="2:6" ht="15" customHeight="1" x14ac:dyDescent="0.15">
      <c r="B18" s="144"/>
      <c r="C18" s="145" t="s">
        <v>114</v>
      </c>
      <c r="D18" s="146"/>
      <c r="E18" s="146"/>
      <c r="F18" s="147"/>
    </row>
    <row r="19" spans="2:6" s="139" customFormat="1" ht="15" customHeight="1" x14ac:dyDescent="0.15">
      <c r="B19" s="130" t="s">
        <v>303</v>
      </c>
      <c r="C19" s="131"/>
      <c r="D19" s="137">
        <f t="shared" ref="D19:E19" si="0">SUM(D20:D24)</f>
        <v>69100000</v>
      </c>
      <c r="E19" s="137">
        <f t="shared" si="0"/>
        <v>69002505</v>
      </c>
      <c r="F19" s="138">
        <f>D19-E19</f>
        <v>97495</v>
      </c>
    </row>
    <row r="20" spans="2:6" s="139" customFormat="1" ht="15" hidden="1" customHeight="1" outlineLevel="1" x14ac:dyDescent="0.15">
      <c r="B20" s="384"/>
      <c r="C20" s="145" t="s">
        <v>492</v>
      </c>
      <c r="D20" s="146">
        <f>'06 事業活動'!F20</f>
        <v>0</v>
      </c>
      <c r="E20" s="146">
        <f>'06 事業活動'!G20</f>
        <v>0</v>
      </c>
      <c r="F20" s="147">
        <f>D20-E20</f>
        <v>0</v>
      </c>
    </row>
    <row r="21" spans="2:6" ht="15" customHeight="1" collapsed="1" x14ac:dyDescent="0.15">
      <c r="B21" s="144"/>
      <c r="C21" s="145" t="s">
        <v>115</v>
      </c>
      <c r="D21" s="146">
        <f>'06 事業活動'!F21</f>
        <v>1800000</v>
      </c>
      <c r="E21" s="146">
        <f>'06 事業活動'!G21</f>
        <v>1735085</v>
      </c>
      <c r="F21" s="147">
        <f>D21-E21</f>
        <v>64915</v>
      </c>
    </row>
    <row r="22" spans="2:6" ht="15" hidden="1" customHeight="1" outlineLevel="1" x14ac:dyDescent="0.15">
      <c r="B22" s="144"/>
      <c r="C22" s="145" t="s">
        <v>304</v>
      </c>
      <c r="D22" s="146">
        <f>'06 事業活動'!F22</f>
        <v>0</v>
      </c>
      <c r="E22" s="146">
        <f>'06 事業活動'!G22</f>
        <v>0</v>
      </c>
      <c r="F22" s="147">
        <f>D22-E22</f>
        <v>0</v>
      </c>
    </row>
    <row r="23" spans="2:6" ht="15" customHeight="1" collapsed="1" x14ac:dyDescent="0.15">
      <c r="B23" s="144"/>
      <c r="C23" s="145" t="s">
        <v>466</v>
      </c>
      <c r="D23" s="146">
        <f>'06 事業活動'!F23</f>
        <v>67300000</v>
      </c>
      <c r="E23" s="146">
        <f>'06 事業活動'!G23</f>
        <v>67267420</v>
      </c>
      <c r="F23" s="147">
        <f>D23-E23</f>
        <v>32580</v>
      </c>
    </row>
    <row r="24" spans="2:6" ht="15" customHeight="1" x14ac:dyDescent="0.15">
      <c r="B24" s="144"/>
      <c r="C24" s="145"/>
      <c r="D24" s="146"/>
      <c r="E24" s="146"/>
      <c r="F24" s="147"/>
    </row>
    <row r="25" spans="2:6" ht="15" customHeight="1" x14ac:dyDescent="0.15">
      <c r="B25" s="130" t="s">
        <v>305</v>
      </c>
      <c r="C25" s="131"/>
      <c r="D25" s="137">
        <f>SUM(D26:D27)</f>
        <v>0</v>
      </c>
      <c r="E25" s="137">
        <f>SUM(E26:E27)</f>
        <v>0</v>
      </c>
      <c r="F25" s="138">
        <f>D25-E25</f>
        <v>0</v>
      </c>
    </row>
    <row r="26" spans="2:6" ht="15" customHeight="1" x14ac:dyDescent="0.15">
      <c r="B26" s="144"/>
      <c r="C26" s="145"/>
      <c r="D26" s="353"/>
      <c r="E26" s="353"/>
      <c r="F26" s="147">
        <f>D26-E26</f>
        <v>0</v>
      </c>
    </row>
    <row r="27" spans="2:6" ht="15" customHeight="1" x14ac:dyDescent="0.15">
      <c r="B27" s="144"/>
      <c r="C27" s="145"/>
      <c r="D27" s="146"/>
      <c r="E27" s="146"/>
      <c r="F27" s="147"/>
    </row>
    <row r="28" spans="2:6" s="139" customFormat="1" ht="15" customHeight="1" x14ac:dyDescent="0.15">
      <c r="B28" s="130" t="s">
        <v>306</v>
      </c>
      <c r="C28" s="131"/>
      <c r="D28" s="137">
        <f>SUM(D29:D33)</f>
        <v>3720000</v>
      </c>
      <c r="E28" s="137">
        <f>SUM(E29:E33)</f>
        <v>3670924</v>
      </c>
      <c r="F28" s="138">
        <f>D28-E28</f>
        <v>49076</v>
      </c>
    </row>
    <row r="29" spans="2:6" ht="15" customHeight="1" x14ac:dyDescent="0.15">
      <c r="B29" s="144"/>
      <c r="C29" s="145" t="s">
        <v>307</v>
      </c>
      <c r="D29" s="146">
        <f>'06 事業活動'!F26</f>
        <v>920000</v>
      </c>
      <c r="E29" s="146">
        <f>'06 事業活動'!G26</f>
        <v>918000</v>
      </c>
      <c r="F29" s="147">
        <f>D29-E29</f>
        <v>2000</v>
      </c>
    </row>
    <row r="30" spans="2:6" ht="15" customHeight="1" x14ac:dyDescent="0.15">
      <c r="B30" s="144"/>
      <c r="C30" s="145" t="s">
        <v>308</v>
      </c>
      <c r="D30" s="146">
        <f>'06 事業活動'!F27</f>
        <v>350000</v>
      </c>
      <c r="E30" s="146">
        <f>'06 事業活動'!G27</f>
        <v>377550</v>
      </c>
      <c r="F30" s="147">
        <f>D30-E30</f>
        <v>-27550</v>
      </c>
    </row>
    <row r="31" spans="2:6" ht="15" customHeight="1" x14ac:dyDescent="0.15">
      <c r="B31" s="144"/>
      <c r="C31" s="145" t="s">
        <v>454</v>
      </c>
      <c r="D31" s="146">
        <f>'06 事業活動'!F28</f>
        <v>350000</v>
      </c>
      <c r="E31" s="146">
        <f>'06 事業活動'!G28</f>
        <v>331674</v>
      </c>
      <c r="F31" s="147">
        <f>D31-E31</f>
        <v>18326</v>
      </c>
    </row>
    <row r="32" spans="2:6" ht="15" customHeight="1" x14ac:dyDescent="0.15">
      <c r="B32" s="144"/>
      <c r="C32" s="145" t="s">
        <v>471</v>
      </c>
      <c r="D32" s="146">
        <f>'06 事業活動'!F29</f>
        <v>2100000</v>
      </c>
      <c r="E32" s="146">
        <f>'06 事業活動'!G29</f>
        <v>2043700</v>
      </c>
      <c r="F32" s="147">
        <f>D32-E32</f>
        <v>56300</v>
      </c>
    </row>
    <row r="33" spans="2:6" ht="15" customHeight="1" x14ac:dyDescent="0.15">
      <c r="B33" s="144"/>
      <c r="C33" s="145"/>
      <c r="D33" s="146"/>
      <c r="E33" s="146"/>
      <c r="F33" s="147"/>
    </row>
    <row r="34" spans="2:6" s="139" customFormat="1" ht="15" customHeight="1" x14ac:dyDescent="0.15">
      <c r="B34" s="130" t="s">
        <v>309</v>
      </c>
      <c r="C34" s="131"/>
      <c r="D34" s="137">
        <f>SUM(D35:D36)</f>
        <v>20000</v>
      </c>
      <c r="E34" s="137">
        <f>SUM(E35:E36)</f>
        <v>18189</v>
      </c>
      <c r="F34" s="138">
        <f>D34-E34</f>
        <v>1811</v>
      </c>
    </row>
    <row r="35" spans="2:6" ht="15" customHeight="1" x14ac:dyDescent="0.15">
      <c r="B35" s="144"/>
      <c r="C35" s="145" t="s">
        <v>310</v>
      </c>
      <c r="D35" s="146">
        <f>'06 事業活動'!F82</f>
        <v>20000</v>
      </c>
      <c r="E35" s="146">
        <f>'06 事業活動'!G82</f>
        <v>18189</v>
      </c>
      <c r="F35" s="147">
        <f>D35-E35</f>
        <v>1811</v>
      </c>
    </row>
    <row r="36" spans="2:6" ht="15" customHeight="1" x14ac:dyDescent="0.15">
      <c r="B36" s="144"/>
      <c r="C36" s="145"/>
      <c r="D36" s="146"/>
      <c r="E36" s="146"/>
      <c r="F36" s="147"/>
    </row>
    <row r="37" spans="2:6" s="139" customFormat="1" ht="15" customHeight="1" x14ac:dyDescent="0.15">
      <c r="B37" s="130" t="s">
        <v>311</v>
      </c>
      <c r="C37" s="131"/>
      <c r="D37" s="137">
        <f>SUM(D38:D41)</f>
        <v>1560000</v>
      </c>
      <c r="E37" s="137">
        <f>SUM(E38:E41)</f>
        <v>1542880</v>
      </c>
      <c r="F37" s="138">
        <f>SUM(F38:F41)</f>
        <v>17120</v>
      </c>
    </row>
    <row r="38" spans="2:6" ht="15" customHeight="1" x14ac:dyDescent="0.15">
      <c r="B38" s="144"/>
      <c r="C38" s="145" t="s">
        <v>116</v>
      </c>
      <c r="D38" s="146">
        <f>'06 事業活動'!F32</f>
        <v>190000</v>
      </c>
      <c r="E38" s="146">
        <f>'06 事業活動'!G32</f>
        <v>184600</v>
      </c>
      <c r="F38" s="147">
        <f>D38-E38</f>
        <v>5400</v>
      </c>
    </row>
    <row r="39" spans="2:6" ht="15" customHeight="1" x14ac:dyDescent="0.15">
      <c r="B39" s="144"/>
      <c r="C39" s="145" t="s">
        <v>78</v>
      </c>
      <c r="D39" s="146">
        <f>'06 事業活動'!F33</f>
        <v>1300000</v>
      </c>
      <c r="E39" s="146">
        <f>'06 事業活動'!G33</f>
        <v>1294500</v>
      </c>
      <c r="F39" s="147">
        <f>D39-E39</f>
        <v>5500</v>
      </c>
    </row>
    <row r="40" spans="2:6" ht="15" customHeight="1" x14ac:dyDescent="0.15">
      <c r="B40" s="149"/>
      <c r="C40" s="150" t="s">
        <v>79</v>
      </c>
      <c r="D40" s="151">
        <f>'06 事業活動'!F34</f>
        <v>70000</v>
      </c>
      <c r="E40" s="151">
        <f>'06 事業活動'!G34</f>
        <v>63780</v>
      </c>
      <c r="F40" s="152">
        <f>D40-E40</f>
        <v>6220</v>
      </c>
    </row>
    <row r="41" spans="2:6" ht="15" customHeight="1" x14ac:dyDescent="0.15">
      <c r="B41" s="153"/>
      <c r="C41" s="154"/>
      <c r="D41" s="155"/>
      <c r="E41" s="155"/>
      <c r="F41" s="156"/>
    </row>
    <row r="42" spans="2:6" ht="15" customHeight="1" x14ac:dyDescent="0.15">
      <c r="B42" s="345" t="s">
        <v>455</v>
      </c>
      <c r="C42" s="148"/>
      <c r="D42" s="157"/>
      <c r="E42" s="157"/>
      <c r="F42" s="157"/>
    </row>
    <row r="43" spans="2:6" ht="15" customHeight="1" x14ac:dyDescent="0.15">
      <c r="B43" s="158" t="s">
        <v>312</v>
      </c>
      <c r="C43" s="158"/>
      <c r="D43" s="159" t="s">
        <v>67</v>
      </c>
      <c r="E43" s="159" t="s">
        <v>68</v>
      </c>
      <c r="F43" s="159" t="s">
        <v>69</v>
      </c>
    </row>
    <row r="44" spans="2:6" s="139" customFormat="1" ht="15" customHeight="1" x14ac:dyDescent="0.15">
      <c r="B44" s="130" t="s">
        <v>313</v>
      </c>
      <c r="C44" s="131"/>
      <c r="D44" s="137">
        <f>D45+D50</f>
        <v>311500000</v>
      </c>
      <c r="E44" s="137">
        <f>E45+E50</f>
        <v>311500000</v>
      </c>
      <c r="F44" s="138">
        <f t="shared" ref="F44:F51" si="1">D44-E44</f>
        <v>0</v>
      </c>
    </row>
    <row r="45" spans="2:6" ht="15" customHeight="1" x14ac:dyDescent="0.15">
      <c r="B45" s="140"/>
      <c r="C45" s="141" t="s">
        <v>117</v>
      </c>
      <c r="D45" s="160">
        <f>SUM(D46:D48)</f>
        <v>40000000</v>
      </c>
      <c r="E45" s="160">
        <f>SUM(E46:E48)</f>
        <v>40000000</v>
      </c>
      <c r="F45" s="143">
        <f t="shared" si="1"/>
        <v>0</v>
      </c>
    </row>
    <row r="46" spans="2:6" ht="15" hidden="1" customHeight="1" outlineLevel="1" x14ac:dyDescent="0.15">
      <c r="B46" s="144"/>
      <c r="C46" s="161" t="s">
        <v>314</v>
      </c>
      <c r="D46" s="162"/>
      <c r="E46" s="162"/>
      <c r="F46" s="147">
        <f t="shared" si="1"/>
        <v>0</v>
      </c>
    </row>
    <row r="47" spans="2:6" ht="15" hidden="1" customHeight="1" outlineLevel="1" x14ac:dyDescent="0.15">
      <c r="B47" s="144"/>
      <c r="C47" s="145" t="s">
        <v>315</v>
      </c>
      <c r="D47" s="162"/>
      <c r="E47" s="162"/>
      <c r="F47" s="147">
        <f t="shared" si="1"/>
        <v>0</v>
      </c>
    </row>
    <row r="48" spans="2:6" ht="15" customHeight="1" collapsed="1" x14ac:dyDescent="0.15">
      <c r="B48" s="144"/>
      <c r="C48" s="145" t="s">
        <v>316</v>
      </c>
      <c r="D48" s="162">
        <v>40000000</v>
      </c>
      <c r="E48" s="162">
        <f>'06 借入金明細'!G9</f>
        <v>40000000</v>
      </c>
      <c r="F48" s="147">
        <f t="shared" si="1"/>
        <v>0</v>
      </c>
    </row>
    <row r="49" spans="2:6" ht="15" hidden="1" customHeight="1" outlineLevel="1" x14ac:dyDescent="0.15">
      <c r="B49" s="144"/>
      <c r="C49" s="145" t="s">
        <v>317</v>
      </c>
      <c r="D49" s="162"/>
      <c r="E49" s="162"/>
      <c r="F49" s="147">
        <f t="shared" si="1"/>
        <v>0</v>
      </c>
    </row>
    <row r="50" spans="2:6" ht="15" customHeight="1" collapsed="1" x14ac:dyDescent="0.15">
      <c r="B50" s="144"/>
      <c r="C50" s="145" t="s">
        <v>118</v>
      </c>
      <c r="D50" s="162">
        <f>D51</f>
        <v>271500000</v>
      </c>
      <c r="E50" s="162">
        <f>E51</f>
        <v>271500000</v>
      </c>
      <c r="F50" s="147">
        <f t="shared" si="1"/>
        <v>0</v>
      </c>
    </row>
    <row r="51" spans="2:6" ht="15" customHeight="1" x14ac:dyDescent="0.15">
      <c r="B51" s="144"/>
      <c r="C51" s="145" t="s">
        <v>316</v>
      </c>
      <c r="D51" s="162">
        <v>271500000</v>
      </c>
      <c r="E51" s="162">
        <f>'06 借入金明細'!G22</f>
        <v>271500000</v>
      </c>
      <c r="F51" s="147">
        <f t="shared" si="1"/>
        <v>0</v>
      </c>
    </row>
    <row r="52" spans="2:6" ht="15" customHeight="1" x14ac:dyDescent="0.15">
      <c r="B52" s="144"/>
      <c r="C52" s="145"/>
      <c r="D52" s="162"/>
      <c r="E52" s="162"/>
      <c r="F52" s="147"/>
    </row>
    <row r="53" spans="2:6" s="139" customFormat="1" ht="15" customHeight="1" collapsed="1" x14ac:dyDescent="0.15">
      <c r="B53" s="130" t="s">
        <v>318</v>
      </c>
      <c r="C53" s="131"/>
      <c r="D53" s="163">
        <f>SUM(D54:D56)</f>
        <v>150000</v>
      </c>
      <c r="E53" s="163">
        <f>SUM(E54:E56)</f>
        <v>105000</v>
      </c>
      <c r="F53" s="138">
        <f>D53-E53</f>
        <v>45000</v>
      </c>
    </row>
    <row r="54" spans="2:6" ht="15" customHeight="1" x14ac:dyDescent="0.15">
      <c r="B54" s="144"/>
      <c r="C54" s="145" t="s">
        <v>496</v>
      </c>
      <c r="D54" s="162">
        <v>150000</v>
      </c>
      <c r="E54" s="162">
        <f>'06 貸借対照表'!E43</f>
        <v>105000</v>
      </c>
      <c r="F54" s="147">
        <f>D54-E54</f>
        <v>45000</v>
      </c>
    </row>
    <row r="55" spans="2:6" ht="15" hidden="1" customHeight="1" outlineLevel="1" x14ac:dyDescent="0.15">
      <c r="B55" s="144"/>
      <c r="C55" s="145" t="s">
        <v>319</v>
      </c>
      <c r="D55" s="162">
        <v>0</v>
      </c>
      <c r="E55" s="162">
        <v>0</v>
      </c>
      <c r="F55" s="147">
        <f>D55-E55</f>
        <v>0</v>
      </c>
    </row>
    <row r="56" spans="2:6" ht="15" customHeight="1" collapsed="1" x14ac:dyDescent="0.15">
      <c r="B56" s="144"/>
      <c r="C56" s="145"/>
      <c r="D56" s="162"/>
      <c r="E56" s="162"/>
      <c r="F56" s="147"/>
    </row>
    <row r="57" spans="2:6" s="139" customFormat="1" ht="15" customHeight="1" x14ac:dyDescent="0.15">
      <c r="B57" s="130" t="s">
        <v>320</v>
      </c>
      <c r="C57" s="131"/>
      <c r="D57" s="163">
        <f>SUM(D58:D60,D62:D63)</f>
        <v>20746474</v>
      </c>
      <c r="E57" s="163">
        <f>SUM(E58:E60,E62:E63)</f>
        <v>20732924</v>
      </c>
      <c r="F57" s="138">
        <f>SUM(F58:F60,F62:F63)</f>
        <v>13550</v>
      </c>
    </row>
    <row r="58" spans="2:6" ht="15" hidden="1" customHeight="1" outlineLevel="1" x14ac:dyDescent="0.15">
      <c r="B58" s="144"/>
      <c r="C58" s="161" t="s">
        <v>321</v>
      </c>
      <c r="D58" s="162">
        <v>0</v>
      </c>
      <c r="E58" s="162">
        <f>'06 固定資産明細'!F16</f>
        <v>0</v>
      </c>
      <c r="F58" s="147">
        <f>D58-E58</f>
        <v>0</v>
      </c>
    </row>
    <row r="59" spans="2:6" ht="15" customHeight="1" collapsed="1" x14ac:dyDescent="0.15">
      <c r="B59" s="144"/>
      <c r="C59" s="145" t="s">
        <v>276</v>
      </c>
      <c r="D59" s="353">
        <v>7196474</v>
      </c>
      <c r="E59" s="162">
        <f>'06 貸借対照表'!F29</f>
        <v>7196474</v>
      </c>
      <c r="F59" s="147">
        <f>D59-E59</f>
        <v>0</v>
      </c>
    </row>
    <row r="60" spans="2:6" ht="15" customHeight="1" x14ac:dyDescent="0.15">
      <c r="B60" s="144"/>
      <c r="C60" s="145" t="s">
        <v>277</v>
      </c>
      <c r="D60" s="162">
        <v>13550000</v>
      </c>
      <c r="E60" s="162">
        <v>13536450</v>
      </c>
      <c r="F60" s="147">
        <f>D60-E60</f>
        <v>13550</v>
      </c>
    </row>
    <row r="61" spans="2:6" ht="15" customHeight="1" x14ac:dyDescent="0.15">
      <c r="B61" s="144"/>
      <c r="C61" s="145" t="s">
        <v>322</v>
      </c>
      <c r="D61" s="354">
        <f>E61</f>
        <v>242250</v>
      </c>
      <c r="E61" s="164">
        <v>242250</v>
      </c>
      <c r="F61" s="165">
        <f>D61-E61</f>
        <v>0</v>
      </c>
    </row>
    <row r="62" spans="2:6" ht="15" hidden="1" customHeight="1" outlineLevel="1" x14ac:dyDescent="0.15">
      <c r="B62" s="144"/>
      <c r="C62" s="145" t="s">
        <v>323</v>
      </c>
      <c r="D62" s="162"/>
      <c r="E62" s="162"/>
      <c r="F62" s="147">
        <f>D62-E62</f>
        <v>0</v>
      </c>
    </row>
    <row r="63" spans="2:6" ht="15" customHeight="1" collapsed="1" x14ac:dyDescent="0.15">
      <c r="B63" s="144"/>
      <c r="C63" s="145"/>
      <c r="D63" s="162"/>
      <c r="E63" s="162"/>
      <c r="F63" s="147"/>
    </row>
    <row r="64" spans="2:6" s="139" customFormat="1" ht="15" customHeight="1" x14ac:dyDescent="0.15">
      <c r="B64" s="130" t="s">
        <v>119</v>
      </c>
      <c r="C64" s="131"/>
      <c r="D64" s="163">
        <f>SUM(D65:D66)</f>
        <v>-1868450</v>
      </c>
      <c r="E64" s="163">
        <f>SUM(E65:E66)</f>
        <v>-10281551</v>
      </c>
      <c r="F64" s="138">
        <f>D64-E64</f>
        <v>8413101</v>
      </c>
    </row>
    <row r="65" spans="2:8" ht="15" customHeight="1" x14ac:dyDescent="0.15">
      <c r="B65" s="144"/>
      <c r="C65" s="145" t="s">
        <v>275</v>
      </c>
      <c r="D65" s="162">
        <v>-1726450</v>
      </c>
      <c r="E65" s="162">
        <f>-'06 貸借対照表'!E29</f>
        <v>-10139551</v>
      </c>
      <c r="F65" s="147">
        <f>D65-E65</f>
        <v>8413101</v>
      </c>
      <c r="H65" s="392"/>
    </row>
    <row r="66" spans="2:8" ht="15" customHeight="1" x14ac:dyDescent="0.15">
      <c r="B66" s="144"/>
      <c r="C66" s="145" t="s">
        <v>324</v>
      </c>
      <c r="D66" s="353">
        <v>-142000</v>
      </c>
      <c r="E66" s="162">
        <f>-'06 貸借対照表'!F43</f>
        <v>-142000</v>
      </c>
      <c r="F66" s="147">
        <f>D66-E66</f>
        <v>0</v>
      </c>
    </row>
    <row r="67" spans="2:8" ht="15" customHeight="1" x14ac:dyDescent="0.15">
      <c r="B67" s="144"/>
      <c r="C67" s="145"/>
      <c r="D67" s="162"/>
      <c r="E67" s="162"/>
      <c r="F67" s="147"/>
    </row>
    <row r="68" spans="2:8" s="139" customFormat="1" ht="15" customHeight="1" x14ac:dyDescent="0.15">
      <c r="B68" s="130" t="s">
        <v>120</v>
      </c>
      <c r="C68" s="131"/>
      <c r="D68" s="163">
        <f>E68</f>
        <v>5245480</v>
      </c>
      <c r="E68" s="163">
        <v>5245480</v>
      </c>
      <c r="F68" s="166"/>
    </row>
    <row r="69" spans="2:8" s="139" customFormat="1" ht="15" customHeight="1" x14ac:dyDescent="0.15">
      <c r="B69" s="167"/>
      <c r="C69" s="168" t="s">
        <v>121</v>
      </c>
      <c r="D69" s="169">
        <f>D68+D64+D57+D53+D44+D37+D28+D34+D19+D15+D12+D8+D25</f>
        <v>426593504</v>
      </c>
      <c r="E69" s="169">
        <f>E68+E64+E57+E53+E44+E37+E28+E34+E19+E15+E12+E8+E25</f>
        <v>417804325</v>
      </c>
      <c r="F69" s="138">
        <f>F68+F64+F57+F53+F44+F37+F28+F34+F19+F15+F12+F8+F25</f>
        <v>8789179</v>
      </c>
    </row>
    <row r="71" spans="2:8" x14ac:dyDescent="0.15">
      <c r="B71" s="130" t="s">
        <v>122</v>
      </c>
      <c r="C71" s="131"/>
      <c r="D71" s="131"/>
      <c r="E71" s="131"/>
      <c r="F71" s="132"/>
    </row>
    <row r="72" spans="2:8" ht="15" customHeight="1" x14ac:dyDescent="0.15">
      <c r="B72" s="158" t="s">
        <v>325</v>
      </c>
      <c r="C72" s="158"/>
      <c r="D72" s="159" t="s">
        <v>67</v>
      </c>
      <c r="E72" s="159" t="s">
        <v>68</v>
      </c>
      <c r="F72" s="159" t="s">
        <v>69</v>
      </c>
    </row>
    <row r="73" spans="2:8" s="139" customFormat="1" ht="15" customHeight="1" x14ac:dyDescent="0.15">
      <c r="B73" s="130" t="s">
        <v>326</v>
      </c>
      <c r="C73" s="131"/>
      <c r="D73" s="137">
        <f>SUM(D74:D79)</f>
        <v>80000000</v>
      </c>
      <c r="E73" s="137">
        <f>SUM(E74:E79)</f>
        <v>79837262</v>
      </c>
      <c r="F73" s="138">
        <f t="shared" ref="F73:F78" si="2">D73-E73</f>
        <v>162738</v>
      </c>
    </row>
    <row r="74" spans="2:8" ht="15" customHeight="1" x14ac:dyDescent="0.15">
      <c r="B74" s="140"/>
      <c r="C74" s="141" t="s">
        <v>107</v>
      </c>
      <c r="D74" s="142">
        <f>'06 事業活動'!F40</f>
        <v>54600000</v>
      </c>
      <c r="E74" s="142">
        <f>'06 事業活動'!G40</f>
        <v>54585239</v>
      </c>
      <c r="F74" s="143">
        <f t="shared" si="2"/>
        <v>14761</v>
      </c>
    </row>
    <row r="75" spans="2:8" ht="15" customHeight="1" x14ac:dyDescent="0.15">
      <c r="B75" s="144"/>
      <c r="C75" s="145" t="s">
        <v>255</v>
      </c>
      <c r="D75" s="146">
        <f>'06 事業活動'!F41</f>
        <v>11800000</v>
      </c>
      <c r="E75" s="146">
        <f>'06 事業活動'!G41</f>
        <v>11775780</v>
      </c>
      <c r="F75" s="147">
        <f t="shared" si="2"/>
        <v>24220</v>
      </c>
    </row>
    <row r="76" spans="2:8" ht="15" customHeight="1" x14ac:dyDescent="0.15">
      <c r="B76" s="144"/>
      <c r="C76" s="145" t="s">
        <v>258</v>
      </c>
      <c r="D76" s="146">
        <f>'06 事業活動'!F42</f>
        <v>1000000</v>
      </c>
      <c r="E76" s="146">
        <f>'06 事業活動'!G42</f>
        <v>924000</v>
      </c>
      <c r="F76" s="147">
        <f t="shared" si="2"/>
        <v>76000</v>
      </c>
    </row>
    <row r="77" spans="2:8" ht="15" customHeight="1" x14ac:dyDescent="0.15">
      <c r="B77" s="144"/>
      <c r="C77" s="145" t="s">
        <v>259</v>
      </c>
      <c r="D77" s="146">
        <f>'06 事業活動'!F43</f>
        <v>1300000</v>
      </c>
      <c r="E77" s="146">
        <f>'06 事業活動'!G43</f>
        <v>1294500</v>
      </c>
      <c r="F77" s="147">
        <f t="shared" si="2"/>
        <v>5500</v>
      </c>
    </row>
    <row r="78" spans="2:8" ht="15" customHeight="1" x14ac:dyDescent="0.15">
      <c r="B78" s="144"/>
      <c r="C78" s="145" t="s">
        <v>262</v>
      </c>
      <c r="D78" s="146">
        <f>'06 事業活動'!F44</f>
        <v>11300000</v>
      </c>
      <c r="E78" s="146">
        <f>'06 事業活動'!G44</f>
        <v>11257743</v>
      </c>
      <c r="F78" s="147">
        <f t="shared" si="2"/>
        <v>42257</v>
      </c>
    </row>
    <row r="79" spans="2:8" ht="15" customHeight="1" x14ac:dyDescent="0.15">
      <c r="B79" s="144"/>
      <c r="C79" s="145"/>
      <c r="D79" s="146"/>
      <c r="E79" s="146"/>
      <c r="F79" s="147"/>
    </row>
    <row r="80" spans="2:8" s="139" customFormat="1" ht="15" customHeight="1" x14ac:dyDescent="0.15">
      <c r="B80" s="130" t="s">
        <v>327</v>
      </c>
      <c r="C80" s="131"/>
      <c r="D80" s="137">
        <f>SUM(D81:D108)</f>
        <v>47351000</v>
      </c>
      <c r="E80" s="137">
        <f>SUM(E81:E108)</f>
        <v>47269508</v>
      </c>
      <c r="F80" s="138">
        <f t="shared" ref="F80:F106" si="3">D80-E80</f>
        <v>81492</v>
      </c>
    </row>
    <row r="81" spans="2:6" ht="15" customHeight="1" x14ac:dyDescent="0.15">
      <c r="B81" s="144"/>
      <c r="C81" s="145" t="s">
        <v>123</v>
      </c>
      <c r="D81" s="146">
        <f>'06 事業活動'!F47</f>
        <v>1100000</v>
      </c>
      <c r="E81" s="146">
        <f>'06 事業活動'!G47</f>
        <v>948570</v>
      </c>
      <c r="F81" s="147">
        <f t="shared" si="3"/>
        <v>151430</v>
      </c>
    </row>
    <row r="82" spans="2:6" ht="15" customHeight="1" x14ac:dyDescent="0.15">
      <c r="B82" s="144"/>
      <c r="C82" s="145" t="s">
        <v>328</v>
      </c>
      <c r="D82" s="146">
        <f>'06 事業活動'!F48</f>
        <v>1400000</v>
      </c>
      <c r="E82" s="146">
        <f>'06 事業活動'!G48</f>
        <v>1712790</v>
      </c>
      <c r="F82" s="147">
        <f t="shared" si="3"/>
        <v>-312790</v>
      </c>
    </row>
    <row r="83" spans="2:6" ht="15" customHeight="1" x14ac:dyDescent="0.15">
      <c r="B83" s="144"/>
      <c r="C83" s="145" t="s">
        <v>329</v>
      </c>
      <c r="D83" s="146">
        <f>'06 事業活動'!F49</f>
        <v>2000000</v>
      </c>
      <c r="E83" s="146">
        <f>'06 事業活動'!G49</f>
        <v>2330016</v>
      </c>
      <c r="F83" s="147">
        <f t="shared" si="3"/>
        <v>-330016</v>
      </c>
    </row>
    <row r="84" spans="2:6" ht="15" customHeight="1" x14ac:dyDescent="0.15">
      <c r="B84" s="144"/>
      <c r="C84" s="145" t="s">
        <v>330</v>
      </c>
      <c r="D84" s="146">
        <f>'06 事業活動'!F50</f>
        <v>50000</v>
      </c>
      <c r="E84" s="146">
        <f>'06 事業活動'!G50</f>
        <v>4160</v>
      </c>
      <c r="F84" s="147">
        <f t="shared" si="3"/>
        <v>45840</v>
      </c>
    </row>
    <row r="85" spans="2:6" ht="15" customHeight="1" x14ac:dyDescent="0.15">
      <c r="B85" s="144"/>
      <c r="C85" s="145" t="s">
        <v>331</v>
      </c>
      <c r="D85" s="146">
        <f>'06 事業活動'!F51</f>
        <v>700000</v>
      </c>
      <c r="E85" s="146">
        <f>'06 事業活動'!G51</f>
        <v>524890</v>
      </c>
      <c r="F85" s="147">
        <f t="shared" si="3"/>
        <v>175110</v>
      </c>
    </row>
    <row r="86" spans="2:6" ht="15" customHeight="1" x14ac:dyDescent="0.15">
      <c r="B86" s="144"/>
      <c r="C86" s="145" t="s">
        <v>332</v>
      </c>
      <c r="D86" s="146">
        <f>'06 事業活動'!F52</f>
        <v>1000000</v>
      </c>
      <c r="E86" s="146">
        <f>'06 事業活動'!G52</f>
        <v>1149408</v>
      </c>
      <c r="F86" s="147">
        <f t="shared" si="3"/>
        <v>-149408</v>
      </c>
    </row>
    <row r="87" spans="2:6" ht="15" customHeight="1" x14ac:dyDescent="0.15">
      <c r="B87" s="144"/>
      <c r="C87" s="145" t="s">
        <v>333</v>
      </c>
      <c r="D87" s="146">
        <f>'06 事業活動'!F53</f>
        <v>60000</v>
      </c>
      <c r="E87" s="146">
        <f>'06 事業活動'!G53</f>
        <v>60500</v>
      </c>
      <c r="F87" s="147">
        <f t="shared" si="3"/>
        <v>-500</v>
      </c>
    </row>
    <row r="88" spans="2:6" ht="15" customHeight="1" x14ac:dyDescent="0.15">
      <c r="B88" s="144"/>
      <c r="C88" s="145" t="s">
        <v>334</v>
      </c>
      <c r="D88" s="146">
        <f>'06 事業活動'!F54</f>
        <v>800000</v>
      </c>
      <c r="E88" s="146">
        <f>'06 事業活動'!G54</f>
        <v>1055578</v>
      </c>
      <c r="F88" s="147">
        <f t="shared" si="3"/>
        <v>-255578</v>
      </c>
    </row>
    <row r="89" spans="2:6" ht="15" customHeight="1" x14ac:dyDescent="0.15">
      <c r="B89" s="144"/>
      <c r="C89" s="145" t="s">
        <v>335</v>
      </c>
      <c r="D89" s="146">
        <f>'06 事業活動'!F55</f>
        <v>250000</v>
      </c>
      <c r="E89" s="146">
        <f>'06 事業活動'!G55</f>
        <v>246026</v>
      </c>
      <c r="F89" s="147">
        <f t="shared" si="3"/>
        <v>3974</v>
      </c>
    </row>
    <row r="90" spans="2:6" ht="15" customHeight="1" x14ac:dyDescent="0.15">
      <c r="B90" s="144"/>
      <c r="C90" s="145" t="s">
        <v>336</v>
      </c>
      <c r="D90" s="146">
        <f>'06 事業活動'!F56</f>
        <v>70000</v>
      </c>
      <c r="E90" s="146">
        <f>'06 事業活動'!G56</f>
        <v>143800</v>
      </c>
      <c r="F90" s="147">
        <f t="shared" si="3"/>
        <v>-73800</v>
      </c>
    </row>
    <row r="91" spans="2:6" ht="15" customHeight="1" x14ac:dyDescent="0.15">
      <c r="B91" s="144"/>
      <c r="C91" s="145" t="s">
        <v>337</v>
      </c>
      <c r="D91" s="146">
        <f>'06 事業活動'!F57</f>
        <v>400000</v>
      </c>
      <c r="E91" s="146">
        <f>'06 事業活動'!G57</f>
        <v>381051</v>
      </c>
      <c r="F91" s="147">
        <f t="shared" si="3"/>
        <v>18949</v>
      </c>
    </row>
    <row r="92" spans="2:6" ht="15" customHeight="1" x14ac:dyDescent="0.15">
      <c r="B92" s="144"/>
      <c r="C92" s="145" t="s">
        <v>338</v>
      </c>
      <c r="D92" s="146">
        <f>'06 事業活動'!F58</f>
        <v>80000</v>
      </c>
      <c r="E92" s="146">
        <f>'06 事業活動'!G58</f>
        <v>114380</v>
      </c>
      <c r="F92" s="147">
        <f t="shared" si="3"/>
        <v>-34380</v>
      </c>
    </row>
    <row r="93" spans="2:6" ht="15" customHeight="1" x14ac:dyDescent="0.15">
      <c r="B93" s="144"/>
      <c r="C93" s="145" t="s">
        <v>339</v>
      </c>
      <c r="D93" s="146">
        <f>'06 事業活動'!F59</f>
        <v>3900000</v>
      </c>
      <c r="E93" s="146">
        <f>'06 事業活動'!G59</f>
        <v>3877280</v>
      </c>
      <c r="F93" s="147">
        <f t="shared" si="3"/>
        <v>22720</v>
      </c>
    </row>
    <row r="94" spans="2:6" ht="15" customHeight="1" x14ac:dyDescent="0.15">
      <c r="B94" s="144"/>
      <c r="C94" s="145" t="s">
        <v>340</v>
      </c>
      <c r="D94" s="146">
        <f>'06 事業活動'!F60</f>
        <v>430000</v>
      </c>
      <c r="E94" s="146">
        <f>'06 事業活動'!G60</f>
        <v>427496</v>
      </c>
      <c r="F94" s="147">
        <f t="shared" si="3"/>
        <v>2504</v>
      </c>
    </row>
    <row r="95" spans="2:6" ht="15" customHeight="1" x14ac:dyDescent="0.15">
      <c r="B95" s="144"/>
      <c r="C95" s="145" t="s">
        <v>341</v>
      </c>
      <c r="D95" s="146">
        <f>'06 事業活動'!F61</f>
        <v>1500000</v>
      </c>
      <c r="E95" s="146">
        <f>'06 事業活動'!G61</f>
        <v>1434659</v>
      </c>
      <c r="F95" s="147">
        <f t="shared" si="3"/>
        <v>65341</v>
      </c>
    </row>
    <row r="96" spans="2:6" ht="15" customHeight="1" x14ac:dyDescent="0.15">
      <c r="B96" s="144"/>
      <c r="C96" s="145" t="s">
        <v>342</v>
      </c>
      <c r="D96" s="146">
        <f>'06 事業活動'!F62</f>
        <v>330000</v>
      </c>
      <c r="E96" s="146">
        <f>'06 事業活動'!G62</f>
        <v>101533</v>
      </c>
      <c r="F96" s="147">
        <f t="shared" si="3"/>
        <v>228467</v>
      </c>
    </row>
    <row r="97" spans="2:6" ht="15" customHeight="1" x14ac:dyDescent="0.15">
      <c r="B97" s="144"/>
      <c r="C97" s="145" t="s">
        <v>343</v>
      </c>
      <c r="D97" s="146">
        <f>'06 事業活動'!F63</f>
        <v>120000</v>
      </c>
      <c r="E97" s="146">
        <f>'06 事業活動'!G63</f>
        <v>81407</v>
      </c>
      <c r="F97" s="147">
        <f t="shared" si="3"/>
        <v>38593</v>
      </c>
    </row>
    <row r="98" spans="2:6" ht="15" customHeight="1" x14ac:dyDescent="0.15">
      <c r="B98" s="144"/>
      <c r="C98" s="145" t="s">
        <v>344</v>
      </c>
      <c r="D98" s="146">
        <f>'06 事業活動'!F64</f>
        <v>950000</v>
      </c>
      <c r="E98" s="146">
        <f>'06 事業活動'!G64</f>
        <v>784765</v>
      </c>
      <c r="F98" s="147">
        <f t="shared" si="3"/>
        <v>165235</v>
      </c>
    </row>
    <row r="99" spans="2:6" ht="15" customHeight="1" x14ac:dyDescent="0.15">
      <c r="B99" s="144"/>
      <c r="C99" s="145" t="s">
        <v>345</v>
      </c>
      <c r="D99" s="146">
        <f>'06 事業活動'!F65</f>
        <v>110000</v>
      </c>
      <c r="E99" s="146">
        <f>'06 事業活動'!G65</f>
        <v>104533</v>
      </c>
      <c r="F99" s="147">
        <f t="shared" si="3"/>
        <v>5467</v>
      </c>
    </row>
    <row r="100" spans="2:6" ht="15" customHeight="1" x14ac:dyDescent="0.15">
      <c r="B100" s="144"/>
      <c r="C100" s="145" t="s">
        <v>346</v>
      </c>
      <c r="D100" s="146">
        <f>'06 事業活動'!F66</f>
        <v>850000</v>
      </c>
      <c r="E100" s="146">
        <f>'06 事業活動'!G66</f>
        <v>791317</v>
      </c>
      <c r="F100" s="147">
        <f t="shared" si="3"/>
        <v>58683</v>
      </c>
    </row>
    <row r="101" spans="2:6" x14ac:dyDescent="0.15">
      <c r="B101" s="144"/>
      <c r="C101" s="145" t="s">
        <v>456</v>
      </c>
      <c r="D101" s="146">
        <f>'06 事業活動'!F67</f>
        <v>650000</v>
      </c>
      <c r="E101" s="146">
        <f>'06 事業活動'!G67</f>
        <v>697118</v>
      </c>
      <c r="F101" s="147">
        <f t="shared" si="3"/>
        <v>-47118</v>
      </c>
    </row>
    <row r="102" spans="2:6" ht="15" customHeight="1" x14ac:dyDescent="0.15">
      <c r="B102" s="144"/>
      <c r="C102" s="145" t="s">
        <v>457</v>
      </c>
      <c r="D102" s="146">
        <f>'06 事業活動'!F68</f>
        <v>1020000</v>
      </c>
      <c r="E102" s="146">
        <f>'06 事業活動'!G68</f>
        <v>787500</v>
      </c>
      <c r="F102" s="147">
        <f t="shared" si="3"/>
        <v>232500</v>
      </c>
    </row>
    <row r="103" spans="2:6" ht="15" customHeight="1" x14ac:dyDescent="0.15">
      <c r="B103" s="144"/>
      <c r="C103" s="145" t="s">
        <v>347</v>
      </c>
      <c r="D103" s="146">
        <f>'06 事業活動'!F69</f>
        <v>4600000</v>
      </c>
      <c r="E103" s="146">
        <f>'06 事業活動'!G69</f>
        <v>4583494</v>
      </c>
      <c r="F103" s="147">
        <f t="shared" si="3"/>
        <v>16506</v>
      </c>
    </row>
    <row r="104" spans="2:6" ht="15" hidden="1" customHeight="1" outlineLevel="1" x14ac:dyDescent="0.15">
      <c r="B104" s="144"/>
      <c r="C104" s="145" t="s">
        <v>348</v>
      </c>
      <c r="D104" s="146">
        <f>'06 事業活動'!F70</f>
        <v>0</v>
      </c>
      <c r="E104" s="146">
        <f>'06 事業活動'!G70</f>
        <v>0</v>
      </c>
      <c r="F104" s="147">
        <f t="shared" si="3"/>
        <v>0</v>
      </c>
    </row>
    <row r="105" spans="2:6" ht="15" customHeight="1" collapsed="1" x14ac:dyDescent="0.15">
      <c r="B105" s="144"/>
      <c r="C105" s="145" t="s">
        <v>349</v>
      </c>
      <c r="D105" s="146">
        <v>580000</v>
      </c>
      <c r="E105" s="162">
        <f>'06 事業活動'!G71-'06 貸借対照表'!F32+'06 貸借対照表'!E32</f>
        <v>573100</v>
      </c>
      <c r="F105" s="147">
        <f t="shared" si="3"/>
        <v>6900</v>
      </c>
    </row>
    <row r="106" spans="2:6" ht="15" customHeight="1" x14ac:dyDescent="0.15">
      <c r="B106" s="144"/>
      <c r="C106" s="145" t="s">
        <v>542</v>
      </c>
      <c r="D106" s="146">
        <v>24400000</v>
      </c>
      <c r="E106" s="162">
        <f>'06 事業活動'!J112</f>
        <v>24352157</v>
      </c>
      <c r="F106" s="147">
        <f t="shared" si="3"/>
        <v>47843</v>
      </c>
    </row>
    <row r="107" spans="2:6" ht="15" customHeight="1" x14ac:dyDescent="0.15">
      <c r="B107" s="144"/>
      <c r="C107" s="145" t="s">
        <v>350</v>
      </c>
      <c r="D107" s="146">
        <f>'06 事業活動'!F73</f>
        <v>1000</v>
      </c>
      <c r="E107" s="146">
        <f>'06 事業活動'!G73</f>
        <v>1980</v>
      </c>
      <c r="F107" s="147">
        <f>D107-E107</f>
        <v>-980</v>
      </c>
    </row>
    <row r="108" spans="2:6" ht="15" customHeight="1" x14ac:dyDescent="0.15">
      <c r="B108" s="144"/>
      <c r="C108" s="145"/>
      <c r="D108" s="146"/>
      <c r="E108" s="146"/>
      <c r="F108" s="147"/>
    </row>
    <row r="109" spans="2:6" s="139" customFormat="1" ht="15" customHeight="1" x14ac:dyDescent="0.15">
      <c r="B109" s="130" t="s">
        <v>124</v>
      </c>
      <c r="C109" s="131"/>
      <c r="D109" s="137">
        <f>D110+D115</f>
        <v>3810000</v>
      </c>
      <c r="E109" s="137">
        <f>E110+E115</f>
        <v>3800322</v>
      </c>
      <c r="F109" s="138">
        <f t="shared" ref="F109:F116" si="4">D109-E109</f>
        <v>9678</v>
      </c>
    </row>
    <row r="110" spans="2:6" ht="15" customHeight="1" x14ac:dyDescent="0.15">
      <c r="B110" s="144"/>
      <c r="C110" s="145" t="s">
        <v>125</v>
      </c>
      <c r="D110" s="146">
        <f>SUM(D111:D114)</f>
        <v>110000</v>
      </c>
      <c r="E110" s="146">
        <f>SUM(E111:E114)</f>
        <v>102464</v>
      </c>
      <c r="F110" s="147">
        <f t="shared" si="4"/>
        <v>7536</v>
      </c>
    </row>
    <row r="111" spans="2:6" ht="15" hidden="1" customHeight="1" outlineLevel="1" x14ac:dyDescent="0.15">
      <c r="B111" s="144"/>
      <c r="C111" s="161" t="s">
        <v>314</v>
      </c>
      <c r="D111" s="146"/>
      <c r="E111" s="146"/>
      <c r="F111" s="147">
        <f t="shared" si="4"/>
        <v>0</v>
      </c>
    </row>
    <row r="112" spans="2:6" ht="15" hidden="1" customHeight="1" outlineLevel="1" x14ac:dyDescent="0.15">
      <c r="B112" s="144"/>
      <c r="C112" s="145" t="s">
        <v>315</v>
      </c>
      <c r="D112" s="146"/>
      <c r="E112" s="146"/>
      <c r="F112" s="147">
        <f t="shared" si="4"/>
        <v>0</v>
      </c>
    </row>
    <row r="113" spans="2:8" ht="15" customHeight="1" collapsed="1" x14ac:dyDescent="0.15">
      <c r="B113" s="144"/>
      <c r="C113" s="145" t="s">
        <v>316</v>
      </c>
      <c r="D113" s="146">
        <v>110000</v>
      </c>
      <c r="E113" s="146">
        <f>102464</f>
        <v>102464</v>
      </c>
      <c r="F113" s="147">
        <f t="shared" si="4"/>
        <v>7536</v>
      </c>
      <c r="H113" s="125" t="s">
        <v>546</v>
      </c>
    </row>
    <row r="114" spans="2:8" ht="15" hidden="1" customHeight="1" outlineLevel="1" x14ac:dyDescent="0.15">
      <c r="B114" s="144"/>
      <c r="C114" s="145" t="s">
        <v>351</v>
      </c>
      <c r="D114" s="146"/>
      <c r="E114" s="146"/>
      <c r="F114" s="147">
        <f t="shared" si="4"/>
        <v>0</v>
      </c>
    </row>
    <row r="115" spans="2:8" ht="15" customHeight="1" collapsed="1" x14ac:dyDescent="0.15">
      <c r="B115" s="144"/>
      <c r="C115" s="145" t="s">
        <v>352</v>
      </c>
      <c r="D115" s="146">
        <f>SUM(D116:D117)</f>
        <v>3700000</v>
      </c>
      <c r="E115" s="146">
        <f>SUM(E116:E117)</f>
        <v>3697858</v>
      </c>
      <c r="F115" s="147">
        <f t="shared" si="4"/>
        <v>2142</v>
      </c>
    </row>
    <row r="116" spans="2:8" ht="15" customHeight="1" x14ac:dyDescent="0.15">
      <c r="B116" s="144"/>
      <c r="C116" s="145" t="s">
        <v>316</v>
      </c>
      <c r="D116" s="146">
        <v>3700000</v>
      </c>
      <c r="E116" s="146">
        <f>'06 事業活動'!G93-E113</f>
        <v>3697858</v>
      </c>
      <c r="F116" s="147">
        <f t="shared" si="4"/>
        <v>2142</v>
      </c>
      <c r="H116" s="125" t="s">
        <v>546</v>
      </c>
    </row>
    <row r="117" spans="2:8" ht="15" customHeight="1" x14ac:dyDescent="0.15">
      <c r="B117" s="153"/>
      <c r="C117" s="154"/>
      <c r="D117" s="155"/>
      <c r="E117" s="155"/>
      <c r="F117" s="156"/>
    </row>
    <row r="118" spans="2:8" ht="15" customHeight="1" x14ac:dyDescent="0.15">
      <c r="C118" s="148"/>
      <c r="D118" s="157"/>
      <c r="E118" s="157"/>
      <c r="F118" s="157"/>
    </row>
    <row r="119" spans="2:8" ht="15" customHeight="1" x14ac:dyDescent="0.15">
      <c r="B119" s="158" t="s">
        <v>312</v>
      </c>
      <c r="C119" s="158"/>
      <c r="D119" s="159" t="s">
        <v>67</v>
      </c>
      <c r="E119" s="159" t="s">
        <v>68</v>
      </c>
      <c r="F119" s="159" t="s">
        <v>69</v>
      </c>
    </row>
    <row r="120" spans="2:8" ht="15" customHeight="1" x14ac:dyDescent="0.15">
      <c r="B120" s="130" t="s">
        <v>126</v>
      </c>
      <c r="C120" s="131"/>
      <c r="D120" s="137">
        <f>SUM(D121)</f>
        <v>3000000</v>
      </c>
      <c r="E120" s="137">
        <f>SUM(E121)</f>
        <v>3000000</v>
      </c>
      <c r="F120" s="138">
        <f t="shared" ref="F120:F125" si="5">D120-E120</f>
        <v>0</v>
      </c>
    </row>
    <row r="121" spans="2:8" ht="15" customHeight="1" x14ac:dyDescent="0.15">
      <c r="B121" s="140"/>
      <c r="C121" s="141" t="s">
        <v>479</v>
      </c>
      <c r="D121" s="142">
        <f>SUM(D122:D125)</f>
        <v>3000000</v>
      </c>
      <c r="E121" s="142">
        <f>SUM(E122:E125)</f>
        <v>3000000</v>
      </c>
      <c r="F121" s="143">
        <f t="shared" si="5"/>
        <v>0</v>
      </c>
    </row>
    <row r="122" spans="2:8" ht="15" hidden="1" customHeight="1" outlineLevel="1" x14ac:dyDescent="0.15">
      <c r="B122" s="144"/>
      <c r="C122" s="161" t="s">
        <v>314</v>
      </c>
      <c r="D122" s="162"/>
      <c r="E122" s="162"/>
      <c r="F122" s="147">
        <f t="shared" si="5"/>
        <v>0</v>
      </c>
    </row>
    <row r="123" spans="2:8" ht="15" hidden="1" customHeight="1" outlineLevel="1" x14ac:dyDescent="0.15">
      <c r="B123" s="144"/>
      <c r="C123" s="145" t="s">
        <v>315</v>
      </c>
      <c r="D123" s="162"/>
      <c r="E123" s="162"/>
      <c r="F123" s="147">
        <f t="shared" si="5"/>
        <v>0</v>
      </c>
    </row>
    <row r="124" spans="2:8" ht="15" hidden="1" customHeight="1" outlineLevel="1" x14ac:dyDescent="0.15">
      <c r="B124" s="144"/>
      <c r="C124" s="145" t="s">
        <v>316</v>
      </c>
      <c r="D124" s="162"/>
      <c r="E124" s="162"/>
      <c r="F124" s="147">
        <f t="shared" si="5"/>
        <v>0</v>
      </c>
    </row>
    <row r="125" spans="2:8" ht="15" customHeight="1" collapsed="1" x14ac:dyDescent="0.15">
      <c r="B125" s="144"/>
      <c r="C125" s="145" t="s">
        <v>317</v>
      </c>
      <c r="D125" s="162">
        <v>3000000</v>
      </c>
      <c r="E125" s="162">
        <v>3000000</v>
      </c>
      <c r="F125" s="147">
        <f t="shared" si="5"/>
        <v>0</v>
      </c>
    </row>
    <row r="126" spans="2:8" ht="15" customHeight="1" x14ac:dyDescent="0.15">
      <c r="B126" s="144"/>
      <c r="C126" s="145"/>
      <c r="D126" s="162"/>
      <c r="E126" s="162"/>
      <c r="F126" s="147"/>
    </row>
    <row r="127" spans="2:8" s="139" customFormat="1" ht="15" customHeight="1" x14ac:dyDescent="0.15">
      <c r="B127" s="130" t="s">
        <v>353</v>
      </c>
      <c r="C127" s="131"/>
      <c r="D127" s="163">
        <f>SUM(D128:D132)</f>
        <v>502000000</v>
      </c>
      <c r="E127" s="163">
        <f>SUM(E128:E132)</f>
        <v>501399943</v>
      </c>
      <c r="F127" s="138">
        <f>D127-E127</f>
        <v>600057</v>
      </c>
      <c r="H127" s="125" t="s">
        <v>547</v>
      </c>
    </row>
    <row r="128" spans="2:8" ht="15" hidden="1" customHeight="1" outlineLevel="1" x14ac:dyDescent="0.15">
      <c r="B128" s="144"/>
      <c r="C128" s="145" t="s">
        <v>127</v>
      </c>
      <c r="D128" s="170"/>
      <c r="E128" s="170">
        <f>'06 固定資産明細'!E7</f>
        <v>0</v>
      </c>
      <c r="F128" s="147">
        <f>D128-E128</f>
        <v>0</v>
      </c>
    </row>
    <row r="129" spans="2:9" ht="15" customHeight="1" collapsed="1" x14ac:dyDescent="0.15">
      <c r="B129" s="144"/>
      <c r="C129" s="145" t="s">
        <v>128</v>
      </c>
      <c r="D129" s="170">
        <v>502000000</v>
      </c>
      <c r="E129" s="170">
        <f>'06 固定資産明細'!E8-H129</f>
        <v>501399943</v>
      </c>
      <c r="F129" s="171">
        <f>D129-E129</f>
        <v>600057</v>
      </c>
      <c r="H129" s="385">
        <v>22000000</v>
      </c>
    </row>
    <row r="130" spans="2:9" ht="15" hidden="1" customHeight="1" outlineLevel="1" x14ac:dyDescent="0.15">
      <c r="B130" s="144"/>
      <c r="C130" s="145" t="s">
        <v>129</v>
      </c>
      <c r="D130" s="170">
        <v>0</v>
      </c>
      <c r="E130" s="170">
        <f>'06 固定資産明細'!E9</f>
        <v>0</v>
      </c>
      <c r="F130" s="147">
        <f>D130-E130</f>
        <v>0</v>
      </c>
    </row>
    <row r="131" spans="2:9" ht="15" hidden="1" customHeight="1" outlineLevel="1" x14ac:dyDescent="0.15">
      <c r="B131" s="144"/>
      <c r="C131" s="145" t="s">
        <v>130</v>
      </c>
      <c r="D131" s="170">
        <v>0</v>
      </c>
      <c r="E131" s="170">
        <f>'06 固定資産明細'!E13</f>
        <v>0</v>
      </c>
      <c r="F131" s="147">
        <f>D131-E131</f>
        <v>0</v>
      </c>
    </row>
    <row r="132" spans="2:9" ht="15" customHeight="1" collapsed="1" x14ac:dyDescent="0.15">
      <c r="B132" s="144"/>
      <c r="C132" s="145"/>
      <c r="D132" s="172"/>
      <c r="E132" s="172"/>
      <c r="F132" s="173"/>
    </row>
    <row r="133" spans="2:9" s="139" customFormat="1" ht="15" customHeight="1" x14ac:dyDescent="0.15">
      <c r="B133" s="130" t="s">
        <v>354</v>
      </c>
      <c r="C133" s="131"/>
      <c r="D133" s="163">
        <f>SUM(D134:D138)</f>
        <v>250000</v>
      </c>
      <c r="E133" s="163">
        <f>SUM(E134:E138)</f>
        <v>202181</v>
      </c>
      <c r="F133" s="138">
        <f>D133-E133</f>
        <v>47819</v>
      </c>
      <c r="H133" s="125" t="s">
        <v>494</v>
      </c>
    </row>
    <row r="134" spans="2:9" ht="15" customHeight="1" x14ac:dyDescent="0.15">
      <c r="B134" s="144"/>
      <c r="C134" s="145" t="s">
        <v>131</v>
      </c>
      <c r="D134" s="162">
        <v>250000</v>
      </c>
      <c r="E134" s="162">
        <f>'06 固定資産明細'!E10-H134</f>
        <v>202181</v>
      </c>
      <c r="F134" s="147">
        <f>D134-E134</f>
        <v>47819</v>
      </c>
      <c r="H134" s="385">
        <v>0</v>
      </c>
      <c r="I134" s="125"/>
    </row>
    <row r="135" spans="2:9" ht="15" hidden="1" customHeight="1" outlineLevel="1" x14ac:dyDescent="0.15">
      <c r="B135" s="144"/>
      <c r="C135" s="145" t="s">
        <v>132</v>
      </c>
      <c r="D135" s="162"/>
      <c r="E135" s="162">
        <f>'06 固定資産明細'!E11</f>
        <v>0</v>
      </c>
      <c r="F135" s="147">
        <f>D135-E135</f>
        <v>0</v>
      </c>
    </row>
    <row r="136" spans="2:9" ht="15" hidden="1" customHeight="1" outlineLevel="1" x14ac:dyDescent="0.15">
      <c r="B136" s="144"/>
      <c r="C136" s="145" t="s">
        <v>355</v>
      </c>
      <c r="D136" s="162"/>
      <c r="E136" s="162">
        <f>'06 固定資産明細'!E12</f>
        <v>0</v>
      </c>
      <c r="F136" s="147">
        <f>D136-E136</f>
        <v>0</v>
      </c>
    </row>
    <row r="137" spans="2:9" ht="15" hidden="1" customHeight="1" outlineLevel="1" x14ac:dyDescent="0.15">
      <c r="B137" s="144"/>
      <c r="C137" s="145" t="s">
        <v>356</v>
      </c>
      <c r="D137" s="162"/>
      <c r="E137" s="162"/>
      <c r="F137" s="147">
        <f>D137-E137</f>
        <v>0</v>
      </c>
    </row>
    <row r="138" spans="2:9" ht="15" customHeight="1" collapsed="1" x14ac:dyDescent="0.15">
      <c r="B138" s="144"/>
      <c r="C138" s="145"/>
      <c r="D138" s="162"/>
      <c r="E138" s="162"/>
      <c r="F138" s="147"/>
    </row>
    <row r="139" spans="2:9" s="139" customFormat="1" ht="15" customHeight="1" x14ac:dyDescent="0.15">
      <c r="B139" s="130" t="s">
        <v>357</v>
      </c>
      <c r="C139" s="131"/>
      <c r="D139" s="163">
        <f>SUM(D140:D143)</f>
        <v>0</v>
      </c>
      <c r="E139" s="163">
        <f>SUM(E140:E143)</f>
        <v>0</v>
      </c>
      <c r="F139" s="138">
        <f>SUM(F140:F143)</f>
        <v>0</v>
      </c>
    </row>
    <row r="140" spans="2:9" ht="15" hidden="1" customHeight="1" outlineLevel="1" x14ac:dyDescent="0.15">
      <c r="B140" s="144"/>
      <c r="C140" s="161" t="s">
        <v>358</v>
      </c>
      <c r="D140" s="162">
        <v>0</v>
      </c>
      <c r="E140" s="353">
        <f>'06 固定資産明細'!E16</f>
        <v>0</v>
      </c>
      <c r="F140" s="147">
        <f>D140-E140</f>
        <v>0</v>
      </c>
    </row>
    <row r="141" spans="2:9" ht="15" hidden="1" customHeight="1" outlineLevel="1" x14ac:dyDescent="0.15">
      <c r="B141" s="144"/>
      <c r="C141" s="371" t="s">
        <v>470</v>
      </c>
      <c r="D141" s="162"/>
      <c r="E141" s="353"/>
      <c r="F141" s="147">
        <f>D141-E141</f>
        <v>0</v>
      </c>
    </row>
    <row r="142" spans="2:9" ht="15" customHeight="1" collapsed="1" x14ac:dyDescent="0.15">
      <c r="B142" s="144"/>
      <c r="C142" s="371"/>
      <c r="D142" s="162"/>
      <c r="E142" s="353"/>
      <c r="F142" s="147"/>
    </row>
    <row r="143" spans="2:9" ht="15" customHeight="1" x14ac:dyDescent="0.15">
      <c r="B143" s="144"/>
      <c r="C143" s="174" t="s">
        <v>359</v>
      </c>
      <c r="D143" s="162" t="s">
        <v>360</v>
      </c>
      <c r="E143" s="162" t="s">
        <v>360</v>
      </c>
      <c r="F143" s="147" t="s">
        <v>360</v>
      </c>
    </row>
    <row r="144" spans="2:9" s="139" customFormat="1" ht="15" customHeight="1" x14ac:dyDescent="0.15">
      <c r="B144" s="130" t="s">
        <v>361</v>
      </c>
      <c r="C144" s="131"/>
      <c r="D144" s="163">
        <f>SUM(D145:D146,D148:D151)</f>
        <v>27005877</v>
      </c>
      <c r="E144" s="163">
        <f>SUM(E145:E146,E148:E151)</f>
        <v>26958348</v>
      </c>
      <c r="F144" s="138">
        <f t="shared" ref="F144:F150" si="6">D144-E144</f>
        <v>47529</v>
      </c>
    </row>
    <row r="145" spans="2:6" ht="15" customHeight="1" x14ac:dyDescent="0.15">
      <c r="B145" s="144"/>
      <c r="C145" s="145" t="s">
        <v>278</v>
      </c>
      <c r="D145" s="353">
        <v>14305877</v>
      </c>
      <c r="E145" s="162">
        <f>'06 貸借対照表'!F42</f>
        <v>14305877</v>
      </c>
      <c r="F145" s="175">
        <f t="shared" si="6"/>
        <v>0</v>
      </c>
    </row>
    <row r="146" spans="2:6" ht="15" customHeight="1" x14ac:dyDescent="0.15">
      <c r="B146" s="144"/>
      <c r="C146" s="145" t="s">
        <v>133</v>
      </c>
      <c r="D146" s="162">
        <v>12700000</v>
      </c>
      <c r="E146" s="162">
        <v>12652471</v>
      </c>
      <c r="F146" s="147">
        <f t="shared" si="6"/>
        <v>47529</v>
      </c>
    </row>
    <row r="147" spans="2:6" ht="15" customHeight="1" x14ac:dyDescent="0.15">
      <c r="B147" s="144"/>
      <c r="C147" s="145" t="s">
        <v>134</v>
      </c>
      <c r="D147" s="354">
        <f>E147</f>
        <v>242250</v>
      </c>
      <c r="E147" s="164">
        <v>242250</v>
      </c>
      <c r="F147" s="165">
        <f t="shared" si="6"/>
        <v>0</v>
      </c>
    </row>
    <row r="148" spans="2:6" ht="15" hidden="1" customHeight="1" outlineLevel="1" x14ac:dyDescent="0.15">
      <c r="B148" s="144"/>
      <c r="C148" s="145" t="s">
        <v>478</v>
      </c>
      <c r="D148" s="162">
        <v>0</v>
      </c>
      <c r="E148" s="162">
        <f>'06 貸借対照表'!E31</f>
        <v>0</v>
      </c>
      <c r="F148" s="147">
        <f>D148-E148</f>
        <v>0</v>
      </c>
    </row>
    <row r="149" spans="2:6" ht="15" hidden="1" customHeight="1" outlineLevel="1" x14ac:dyDescent="0.15">
      <c r="B149" s="144"/>
      <c r="C149" s="145" t="s">
        <v>362</v>
      </c>
      <c r="D149" s="162"/>
      <c r="E149" s="162"/>
      <c r="F149" s="147">
        <f t="shared" si="6"/>
        <v>0</v>
      </c>
    </row>
    <row r="150" spans="2:6" ht="15" hidden="1" customHeight="1" outlineLevel="1" x14ac:dyDescent="0.15">
      <c r="B150" s="144"/>
      <c r="C150" s="145" t="s">
        <v>363</v>
      </c>
      <c r="D150" s="162"/>
      <c r="E150" s="162"/>
      <c r="F150" s="147">
        <f t="shared" si="6"/>
        <v>0</v>
      </c>
    </row>
    <row r="151" spans="2:6" ht="15" customHeight="1" collapsed="1" x14ac:dyDescent="0.15">
      <c r="B151" s="144"/>
      <c r="C151" s="145"/>
      <c r="D151" s="144"/>
      <c r="E151" s="355"/>
      <c r="F151" s="147"/>
    </row>
    <row r="152" spans="2:6" s="139" customFormat="1" ht="15" customHeight="1" x14ac:dyDescent="0.15">
      <c r="B152" s="130" t="s">
        <v>364</v>
      </c>
      <c r="C152" s="131"/>
      <c r="D152" s="163">
        <f>SUM(D153:D156)</f>
        <v>-269280789</v>
      </c>
      <c r="E152" s="163">
        <f>SUM(E153:E156)</f>
        <v>-270649131</v>
      </c>
      <c r="F152" s="138">
        <f t="shared" ref="F152:F158" si="7">D152-E152</f>
        <v>1368342</v>
      </c>
    </row>
    <row r="153" spans="2:6" ht="15" customHeight="1" x14ac:dyDescent="0.15">
      <c r="B153" s="144"/>
      <c r="C153" s="145" t="s">
        <v>365</v>
      </c>
      <c r="D153" s="162">
        <v>-269280789</v>
      </c>
      <c r="E153" s="162">
        <f>-'06 貸借対照表'!E42</f>
        <v>-270649131</v>
      </c>
      <c r="F153" s="147">
        <f t="shared" si="7"/>
        <v>1368342</v>
      </c>
    </row>
    <row r="154" spans="2:6" ht="15" hidden="1" customHeight="1" outlineLevel="1" x14ac:dyDescent="0.15">
      <c r="B154" s="144"/>
      <c r="C154" s="145" t="s">
        <v>366</v>
      </c>
      <c r="D154" s="353">
        <v>0</v>
      </c>
      <c r="E154" s="353">
        <f>-'06 貸借対照表'!F30</f>
        <v>0</v>
      </c>
      <c r="F154" s="147">
        <f t="shared" si="7"/>
        <v>0</v>
      </c>
    </row>
    <row r="155" spans="2:6" ht="15" hidden="1" customHeight="1" outlineLevel="1" x14ac:dyDescent="0.15">
      <c r="B155" s="144"/>
      <c r="C155" s="145" t="s">
        <v>462</v>
      </c>
      <c r="D155" s="353">
        <v>0</v>
      </c>
      <c r="E155" s="353">
        <f>-'06 貸借対照表'!F31</f>
        <v>0</v>
      </c>
      <c r="F155" s="147">
        <f>D155-E155</f>
        <v>0</v>
      </c>
    </row>
    <row r="156" spans="2:6" ht="15" customHeight="1" collapsed="1" x14ac:dyDescent="0.15">
      <c r="B156" s="144"/>
      <c r="C156" s="145"/>
      <c r="D156" s="353"/>
      <c r="E156" s="353"/>
      <c r="F156" s="147"/>
    </row>
    <row r="157" spans="2:6" s="139" customFormat="1" ht="15" customHeight="1" x14ac:dyDescent="0.15">
      <c r="B157" s="130" t="s">
        <v>367</v>
      </c>
      <c r="C157" s="131"/>
      <c r="D157" s="163">
        <f>D69-SUM(D73,D80,D109,D120,D127,D133,D139,D144,D152)</f>
        <v>32457416</v>
      </c>
      <c r="E157" s="163">
        <f>E69-SUM(E73,E80,E109,E120,E127,E133,E139,E144,E152)</f>
        <v>25985892</v>
      </c>
      <c r="F157" s="138">
        <f t="shared" si="7"/>
        <v>6471524</v>
      </c>
    </row>
    <row r="158" spans="2:6" s="139" customFormat="1" ht="15" customHeight="1" x14ac:dyDescent="0.15">
      <c r="B158" s="167"/>
      <c r="C158" s="168" t="s">
        <v>135</v>
      </c>
      <c r="D158" s="169">
        <f>D157+D152+D144+D139+D133+D127+D120+D109+D80+D73</f>
        <v>426593504</v>
      </c>
      <c r="E158" s="169">
        <f>E157+E152+E144+E139+E133+E127+E120+E109+E80+E73</f>
        <v>417804325</v>
      </c>
      <c r="F158" s="138">
        <f t="shared" si="7"/>
        <v>8789179</v>
      </c>
    </row>
    <row r="160" spans="2:6" x14ac:dyDescent="0.15">
      <c r="B160" s="176"/>
    </row>
    <row r="163" spans="3:6" x14ac:dyDescent="0.15">
      <c r="C163" s="125" t="s">
        <v>368</v>
      </c>
      <c r="D163" s="177">
        <f>D69-D158</f>
        <v>0</v>
      </c>
      <c r="E163" s="177">
        <f>E69-E158</f>
        <v>0</v>
      </c>
      <c r="F163" s="177">
        <f>F69-F158</f>
        <v>0</v>
      </c>
    </row>
    <row r="164" spans="3:6" x14ac:dyDescent="0.15">
      <c r="C164" s="125" t="s">
        <v>369</v>
      </c>
      <c r="D164" s="177"/>
      <c r="E164" s="177">
        <f>E157-'06 貸借対照表'!E28</f>
        <v>0</v>
      </c>
      <c r="F164" s="177"/>
    </row>
  </sheetData>
  <phoneticPr fontId="7"/>
  <printOptions horizontalCentered="1"/>
  <pageMargins left="0.62992125984251968" right="0.31496062992125984" top="0.43307086614173229" bottom="0.35433070866141736" header="0.27559055118110237" footer="0.19685039370078741"/>
  <pageSetup paperSize="9" orientation="portrait" r:id="rId1"/>
  <headerFooter alignWithMargins="0"/>
  <rowBreaks count="3" manualBreakCount="3">
    <brk id="42" min="1" max="6" man="1"/>
    <brk id="70" min="1" max="6" man="1"/>
    <brk id="118" min="1" max="6"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F38"/>
  <sheetViews>
    <sheetView showGridLines="0" zoomScaleNormal="100" zoomScaleSheetLayoutView="100" workbookViewId="0"/>
  </sheetViews>
  <sheetFormatPr defaultColWidth="9.109375" defaultRowHeight="13.2" x14ac:dyDescent="0.15"/>
  <cols>
    <col min="1" max="1" width="12.33203125" style="31" customWidth="1"/>
    <col min="2" max="2" width="36.33203125" style="31" customWidth="1"/>
    <col min="3" max="3" width="37.33203125" style="31" customWidth="1"/>
    <col min="4" max="4" width="9.109375" style="31"/>
    <col min="5" max="5" width="12.5546875" style="31" bestFit="1" customWidth="1"/>
    <col min="6" max="6" width="10.6640625" style="31" bestFit="1" customWidth="1"/>
    <col min="7" max="16384" width="9.109375" style="31"/>
  </cols>
  <sheetData>
    <row r="1" spans="2:3" s="112" customFormat="1" ht="13.5" customHeight="1" x14ac:dyDescent="0.15">
      <c r="B1" s="125" t="s">
        <v>446</v>
      </c>
      <c r="C1" s="312"/>
    </row>
    <row r="2" spans="2:3" ht="16.2" x14ac:dyDescent="0.15">
      <c r="B2" s="43" t="s">
        <v>246</v>
      </c>
      <c r="C2" s="44"/>
    </row>
    <row r="3" spans="2:3" x14ac:dyDescent="0.15">
      <c r="B3" s="128" t="str">
        <f>'06 資金収支'!B3</f>
        <v>令和６年４月１日から</v>
      </c>
      <c r="C3" s="44"/>
    </row>
    <row r="4" spans="2:3" x14ac:dyDescent="0.15">
      <c r="B4" s="128" t="str">
        <f>'06 資金収支'!B4</f>
        <v>令和７年３月31日まで</v>
      </c>
      <c r="C4" s="44"/>
    </row>
    <row r="5" spans="2:3" x14ac:dyDescent="0.15">
      <c r="B5" s="44"/>
      <c r="C5" s="313" t="s">
        <v>1</v>
      </c>
    </row>
    <row r="6" spans="2:3" s="46" customFormat="1" ht="15.9" customHeight="1" x14ac:dyDescent="0.15">
      <c r="B6" s="56" t="s">
        <v>247</v>
      </c>
      <c r="C6" s="116" t="s">
        <v>248</v>
      </c>
    </row>
    <row r="7" spans="2:3" s="46" customFormat="1" ht="20.100000000000001" customHeight="1" x14ac:dyDescent="0.15">
      <c r="B7" s="58" t="s">
        <v>107</v>
      </c>
      <c r="C7" s="65">
        <f>SUM(C8,C12,C15)</f>
        <v>54585239</v>
      </c>
    </row>
    <row r="8" spans="2:3" ht="20.100000000000001" customHeight="1" x14ac:dyDescent="0.15">
      <c r="B8" s="337" t="s">
        <v>249</v>
      </c>
      <c r="C8" s="314">
        <f>SUM(C9:C11)</f>
        <v>40905964</v>
      </c>
    </row>
    <row r="9" spans="2:3" ht="20.100000000000001" customHeight="1" x14ac:dyDescent="0.15">
      <c r="B9" s="338" t="s">
        <v>250</v>
      </c>
      <c r="C9" s="315">
        <v>29928000</v>
      </c>
    </row>
    <row r="10" spans="2:3" ht="20.100000000000001" customHeight="1" x14ac:dyDescent="0.15">
      <c r="B10" s="338" t="s">
        <v>251</v>
      </c>
      <c r="C10" s="315">
        <v>8689000</v>
      </c>
    </row>
    <row r="11" spans="2:3" ht="20.100000000000001" customHeight="1" x14ac:dyDescent="0.15">
      <c r="B11" s="338" t="s">
        <v>252</v>
      </c>
      <c r="C11" s="315">
        <v>2288964</v>
      </c>
    </row>
    <row r="12" spans="2:3" ht="20.100000000000001" customHeight="1" x14ac:dyDescent="0.15">
      <c r="B12" s="338" t="s">
        <v>253</v>
      </c>
      <c r="C12" s="315">
        <f>SUM(C13:C14)</f>
        <v>850000</v>
      </c>
    </row>
    <row r="13" spans="2:3" ht="20.100000000000001" customHeight="1" x14ac:dyDescent="0.15">
      <c r="B13" s="338" t="s">
        <v>250</v>
      </c>
      <c r="C13" s="341">
        <v>600000</v>
      </c>
    </row>
    <row r="14" spans="2:3" ht="20.100000000000001" customHeight="1" x14ac:dyDescent="0.15">
      <c r="B14" s="338" t="s">
        <v>251</v>
      </c>
      <c r="C14" s="315">
        <v>250000</v>
      </c>
    </row>
    <row r="15" spans="2:3" ht="20.100000000000001" customHeight="1" x14ac:dyDescent="0.15">
      <c r="B15" s="338" t="s">
        <v>254</v>
      </c>
      <c r="C15" s="315">
        <f>SUM(C16:C17)</f>
        <v>12829275</v>
      </c>
    </row>
    <row r="16" spans="2:3" ht="20.100000000000001" customHeight="1" x14ac:dyDescent="0.15">
      <c r="B16" s="338" t="s">
        <v>250</v>
      </c>
      <c r="C16" s="315">
        <v>12427905</v>
      </c>
    </row>
    <row r="17" spans="2:3" ht="20.100000000000001" customHeight="1" x14ac:dyDescent="0.15">
      <c r="B17" s="338" t="s">
        <v>252</v>
      </c>
      <c r="C17" s="315">
        <v>401370</v>
      </c>
    </row>
    <row r="18" spans="2:3" ht="20.100000000000001" customHeight="1" x14ac:dyDescent="0.15">
      <c r="B18" s="338"/>
      <c r="C18" s="315"/>
    </row>
    <row r="19" spans="2:3" s="46" customFormat="1" ht="20.100000000000001" customHeight="1" x14ac:dyDescent="0.15">
      <c r="B19" s="58" t="s">
        <v>255</v>
      </c>
      <c r="C19" s="65">
        <f>C20+C24</f>
        <v>11775780</v>
      </c>
    </row>
    <row r="20" spans="2:3" ht="20.100000000000001" customHeight="1" x14ac:dyDescent="0.15">
      <c r="B20" s="338" t="s">
        <v>256</v>
      </c>
      <c r="C20" s="315">
        <f>SUM(C21:C23)</f>
        <v>10665145</v>
      </c>
    </row>
    <row r="21" spans="2:3" ht="20.100000000000001" customHeight="1" x14ac:dyDescent="0.15">
      <c r="B21" s="338" t="s">
        <v>250</v>
      </c>
      <c r="C21" s="341">
        <v>7764000</v>
      </c>
    </row>
    <row r="22" spans="2:3" ht="20.100000000000001" customHeight="1" x14ac:dyDescent="0.15">
      <c r="B22" s="338" t="s">
        <v>251</v>
      </c>
      <c r="C22" s="315">
        <v>2115000</v>
      </c>
    </row>
    <row r="23" spans="2:3" ht="20.100000000000001" customHeight="1" x14ac:dyDescent="0.15">
      <c r="B23" s="338" t="s">
        <v>252</v>
      </c>
      <c r="C23" s="315">
        <v>786145</v>
      </c>
    </row>
    <row r="24" spans="2:3" ht="20.100000000000001" customHeight="1" x14ac:dyDescent="0.15">
      <c r="B24" s="338" t="s">
        <v>257</v>
      </c>
      <c r="C24" s="315">
        <f>SUM(C25:C26)</f>
        <v>1110635</v>
      </c>
    </row>
    <row r="25" spans="2:3" ht="20.100000000000001" customHeight="1" x14ac:dyDescent="0.15">
      <c r="B25" s="338" t="s">
        <v>250</v>
      </c>
      <c r="C25" s="315">
        <v>1060235</v>
      </c>
    </row>
    <row r="26" spans="2:3" ht="20.100000000000001" customHeight="1" x14ac:dyDescent="0.15">
      <c r="B26" s="338" t="s">
        <v>252</v>
      </c>
      <c r="C26" s="315">
        <v>50400</v>
      </c>
    </row>
    <row r="27" spans="2:3" ht="20.100000000000001" customHeight="1" x14ac:dyDescent="0.15">
      <c r="B27" s="338"/>
      <c r="C27" s="315"/>
    </row>
    <row r="28" spans="2:3" s="46" customFormat="1" ht="20.100000000000001" customHeight="1" x14ac:dyDescent="0.15">
      <c r="B28" s="58" t="s">
        <v>258</v>
      </c>
      <c r="C28" s="65">
        <v>924000</v>
      </c>
    </row>
    <row r="29" spans="2:3" ht="20.100000000000001" customHeight="1" x14ac:dyDescent="0.15">
      <c r="B29" s="316"/>
      <c r="C29" s="317"/>
    </row>
    <row r="30" spans="2:3" ht="20.100000000000001" customHeight="1" x14ac:dyDescent="0.15">
      <c r="B30" s="58" t="s">
        <v>259</v>
      </c>
      <c r="C30" s="65">
        <f>SUM(C31:C32)</f>
        <v>1294500</v>
      </c>
    </row>
    <row r="31" spans="2:3" ht="20.100000000000001" customHeight="1" x14ac:dyDescent="0.15">
      <c r="B31" s="338" t="s">
        <v>260</v>
      </c>
      <c r="C31" s="347">
        <v>462000</v>
      </c>
    </row>
    <row r="32" spans="2:3" ht="20.100000000000001" customHeight="1" x14ac:dyDescent="0.15">
      <c r="B32" s="338" t="s">
        <v>261</v>
      </c>
      <c r="C32" s="347">
        <v>832500</v>
      </c>
    </row>
    <row r="33" spans="2:6" ht="20.100000000000001" customHeight="1" x14ac:dyDescent="0.15">
      <c r="B33" s="338"/>
      <c r="C33" s="347"/>
    </row>
    <row r="34" spans="2:6" s="46" customFormat="1" ht="20.100000000000001" customHeight="1" x14ac:dyDescent="0.15">
      <c r="B34" s="58" t="s">
        <v>262</v>
      </c>
      <c r="C34" s="348">
        <f>SUM(C35:C36)</f>
        <v>11257743</v>
      </c>
      <c r="E34" s="46" t="s">
        <v>495</v>
      </c>
    </row>
    <row r="35" spans="2:6" ht="20.100000000000001" customHeight="1" x14ac:dyDescent="0.15">
      <c r="B35" s="338" t="s">
        <v>260</v>
      </c>
      <c r="C35" s="347">
        <f>E35</f>
        <v>9260054</v>
      </c>
      <c r="E35" s="380">
        <f>ROUND(E$38/SUM($F$35:$F$36)*F35,0)</f>
        <v>9260054</v>
      </c>
      <c r="F35" s="380">
        <f>C7</f>
        <v>54585239</v>
      </c>
    </row>
    <row r="36" spans="2:6" ht="20.100000000000001" customHeight="1" x14ac:dyDescent="0.15">
      <c r="B36" s="338" t="s">
        <v>261</v>
      </c>
      <c r="C36" s="347">
        <f>E36</f>
        <v>1997689</v>
      </c>
      <c r="E36" s="380">
        <f>ROUND(E$38/SUM($F$35:$F$36)*F36,0)</f>
        <v>1997689</v>
      </c>
      <c r="F36" s="380">
        <f>C19</f>
        <v>11775780</v>
      </c>
    </row>
    <row r="37" spans="2:6" ht="20.100000000000001" customHeight="1" x14ac:dyDescent="0.15">
      <c r="B37" s="339"/>
      <c r="C37" s="318"/>
    </row>
    <row r="38" spans="2:6" s="46" customFormat="1" ht="20.100000000000001" customHeight="1" x14ac:dyDescent="0.15">
      <c r="B38" s="62" t="s">
        <v>10</v>
      </c>
      <c r="C38" s="340">
        <f>C34+C30+C28+C19+C7</f>
        <v>79837262</v>
      </c>
      <c r="E38" s="65">
        <v>11257743</v>
      </c>
    </row>
  </sheetData>
  <phoneticPr fontId="7"/>
  <printOptions horizontalCentered="1"/>
  <pageMargins left="0.6692913385826772" right="0.59055118110236227" top="0.82677165354330717" bottom="0.78740157480314965" header="0.55118110236220474" footer="0.51181102362204722"/>
  <pageSetup paperSize="9" orientation="portrait" horizontalDpi="4294967292"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O267"/>
  <sheetViews>
    <sheetView showGridLines="0" zoomScaleNormal="100" zoomScaleSheetLayoutView="100" workbookViewId="0">
      <pane xSplit="9" ySplit="7" topLeftCell="J103" activePane="bottomRight" state="frozen"/>
      <selection activeCell="B6" sqref="A6:AA36"/>
      <selection pane="topRight" activeCell="B6" sqref="A6:AA36"/>
      <selection pane="bottomLeft" activeCell="B6" sqref="A6:AA36"/>
      <selection pane="bottomRight" activeCell="K112" sqref="K112"/>
    </sheetView>
  </sheetViews>
  <sheetFormatPr defaultColWidth="9.109375" defaultRowHeight="13.2" outlineLevelRow="1" x14ac:dyDescent="0.15"/>
  <cols>
    <col min="1" max="1" width="2.33203125" style="402" customWidth="1"/>
    <col min="2" max="3" width="3.44140625" style="178" customWidth="1"/>
    <col min="4" max="4" width="3" style="178" customWidth="1"/>
    <col min="5" max="5" width="33.5546875" style="178" customWidth="1"/>
    <col min="6" max="8" width="17.6640625" style="178" customWidth="1"/>
    <col min="9" max="9" width="3.109375" style="125" customWidth="1"/>
    <col min="10" max="10" width="18.33203125" style="180" bestFit="1" customWidth="1"/>
    <col min="11" max="11" width="11.77734375" style="180" bestFit="1" customWidth="1"/>
    <col min="12" max="12" width="10.5546875" style="180" bestFit="1" customWidth="1"/>
    <col min="13" max="16384" width="9.109375" style="180"/>
  </cols>
  <sheetData>
    <row r="1" spans="1:10" x14ac:dyDescent="0.15">
      <c r="B1" s="178" t="s">
        <v>370</v>
      </c>
      <c r="E1" s="179"/>
      <c r="F1" s="179"/>
      <c r="G1" s="179"/>
      <c r="H1" s="179"/>
    </row>
    <row r="2" spans="1:10" x14ac:dyDescent="0.15">
      <c r="B2" s="181" t="s">
        <v>371</v>
      </c>
      <c r="C2" s="179"/>
      <c r="D2" s="179"/>
      <c r="E2" s="179"/>
      <c r="F2" s="179"/>
      <c r="G2" s="179"/>
      <c r="H2" s="179"/>
    </row>
    <row r="3" spans="1:10" x14ac:dyDescent="0.15">
      <c r="B3" s="128" t="str">
        <f>'06 資金収支'!B3</f>
        <v>令和６年４月１日から</v>
      </c>
      <c r="C3" s="179"/>
      <c r="D3" s="179"/>
      <c r="E3" s="181"/>
      <c r="F3" s="179"/>
      <c r="G3" s="179"/>
      <c r="H3" s="179"/>
    </row>
    <row r="4" spans="1:10" x14ac:dyDescent="0.15">
      <c r="B4" s="128" t="str">
        <f>'06 資金収支'!B4</f>
        <v>令和７年３月31日まで</v>
      </c>
      <c r="C4" s="179"/>
      <c r="D4" s="179"/>
      <c r="E4" s="179"/>
      <c r="F4" s="179"/>
      <c r="G4" s="179"/>
      <c r="H4" s="179"/>
    </row>
    <row r="5" spans="1:10" x14ac:dyDescent="0.15">
      <c r="H5" s="182" t="s">
        <v>1</v>
      </c>
    </row>
    <row r="6" spans="1:10" x14ac:dyDescent="0.15">
      <c r="A6" s="402">
        <v>1</v>
      </c>
      <c r="B6" s="421" t="s">
        <v>372</v>
      </c>
      <c r="C6" s="421" t="s">
        <v>373</v>
      </c>
      <c r="D6" s="183"/>
      <c r="E6" s="184" t="s">
        <v>66</v>
      </c>
      <c r="F6" s="185" t="s">
        <v>67</v>
      </c>
      <c r="G6" s="185" t="s">
        <v>68</v>
      </c>
      <c r="H6" s="186" t="s">
        <v>69</v>
      </c>
      <c r="J6" s="410" t="s">
        <v>540</v>
      </c>
    </row>
    <row r="7" spans="1:10" x14ac:dyDescent="0.15">
      <c r="A7" s="403">
        <v>1</v>
      </c>
      <c r="B7" s="422"/>
      <c r="C7" s="422"/>
      <c r="D7" s="183" t="s">
        <v>374</v>
      </c>
      <c r="E7" s="187"/>
      <c r="F7" s="188">
        <f>SUM(F8:F10)</f>
        <v>11190000</v>
      </c>
      <c r="G7" s="188">
        <f>SUM(G8:G10)</f>
        <v>11100979</v>
      </c>
      <c r="H7" s="189">
        <f>F7-G7</f>
        <v>89021</v>
      </c>
    </row>
    <row r="8" spans="1:10" x14ac:dyDescent="0.15">
      <c r="A8" s="402">
        <v>1</v>
      </c>
      <c r="B8" s="422"/>
      <c r="C8" s="422"/>
      <c r="D8" s="190"/>
      <c r="E8" s="191" t="s">
        <v>70</v>
      </c>
      <c r="F8" s="192">
        <v>11100000</v>
      </c>
      <c r="G8" s="192">
        <v>11018479</v>
      </c>
      <c r="H8" s="193">
        <f>F8-G8</f>
        <v>81521</v>
      </c>
      <c r="I8" s="139"/>
    </row>
    <row r="9" spans="1:10" x14ac:dyDescent="0.15">
      <c r="A9" s="402">
        <v>1</v>
      </c>
      <c r="B9" s="422"/>
      <c r="C9" s="422"/>
      <c r="D9" s="194"/>
      <c r="E9" s="195" t="s">
        <v>71</v>
      </c>
      <c r="F9" s="196">
        <v>90000</v>
      </c>
      <c r="G9" s="196">
        <v>82500</v>
      </c>
      <c r="H9" s="197">
        <f>F9-G9</f>
        <v>7500</v>
      </c>
    </row>
    <row r="10" spans="1:10" x14ac:dyDescent="0.15">
      <c r="A10" s="402">
        <v>1</v>
      </c>
      <c r="B10" s="422"/>
      <c r="C10" s="422"/>
      <c r="D10" s="194"/>
      <c r="E10" s="198"/>
      <c r="F10" s="199"/>
      <c r="G10" s="199"/>
      <c r="H10" s="200"/>
    </row>
    <row r="11" spans="1:10" x14ac:dyDescent="0.15">
      <c r="A11" s="403">
        <v>1</v>
      </c>
      <c r="B11" s="422"/>
      <c r="C11" s="422"/>
      <c r="D11" s="183" t="s">
        <v>375</v>
      </c>
      <c r="E11" s="187"/>
      <c r="F11" s="188">
        <f>SUM(F12:F13)</f>
        <v>0</v>
      </c>
      <c r="G11" s="188">
        <f>SUM(G12:G13)</f>
        <v>0</v>
      </c>
      <c r="H11" s="189">
        <f>F11-G11</f>
        <v>0</v>
      </c>
    </row>
    <row r="12" spans="1:10" x14ac:dyDescent="0.15">
      <c r="A12" s="402">
        <v>1</v>
      </c>
      <c r="B12" s="422"/>
      <c r="C12" s="422"/>
      <c r="D12" s="194"/>
      <c r="E12" s="195"/>
      <c r="F12" s="196"/>
      <c r="G12" s="196"/>
      <c r="H12" s="197"/>
      <c r="I12" s="139"/>
    </row>
    <row r="13" spans="1:10" x14ac:dyDescent="0.15">
      <c r="A13" s="402">
        <v>1</v>
      </c>
      <c r="B13" s="422"/>
      <c r="C13" s="422"/>
      <c r="D13" s="194"/>
      <c r="E13" s="198"/>
      <c r="F13" s="199"/>
      <c r="G13" s="199"/>
      <c r="H13" s="200"/>
    </row>
    <row r="14" spans="1:10" x14ac:dyDescent="0.15">
      <c r="A14" s="403">
        <v>1</v>
      </c>
      <c r="B14" s="422"/>
      <c r="C14" s="422"/>
      <c r="D14" s="183" t="s">
        <v>376</v>
      </c>
      <c r="E14" s="187"/>
      <c r="F14" s="188">
        <f>SUM(F15:F18)</f>
        <v>5230000</v>
      </c>
      <c r="G14" s="188">
        <f>SUM(G15:G18)</f>
        <v>5166995</v>
      </c>
      <c r="H14" s="189">
        <f t="shared" ref="H14:H22" si="0">F14-G14</f>
        <v>63005</v>
      </c>
    </row>
    <row r="15" spans="1:10" x14ac:dyDescent="0.15">
      <c r="A15" s="402">
        <v>1</v>
      </c>
      <c r="B15" s="422"/>
      <c r="C15" s="422"/>
      <c r="D15" s="194"/>
      <c r="E15" s="195" t="s">
        <v>73</v>
      </c>
      <c r="F15" s="196">
        <v>4800000</v>
      </c>
      <c r="G15" s="196">
        <v>4745800</v>
      </c>
      <c r="H15" s="197">
        <f t="shared" si="0"/>
        <v>54200</v>
      </c>
      <c r="I15" s="139"/>
    </row>
    <row r="16" spans="1:10" x14ac:dyDescent="0.15">
      <c r="A16" s="402">
        <v>1</v>
      </c>
      <c r="B16" s="422"/>
      <c r="C16" s="422"/>
      <c r="D16" s="194"/>
      <c r="E16" s="195" t="s">
        <v>74</v>
      </c>
      <c r="F16" s="196">
        <v>430000</v>
      </c>
      <c r="G16" s="196">
        <v>421195</v>
      </c>
      <c r="H16" s="197">
        <f t="shared" si="0"/>
        <v>8805</v>
      </c>
    </row>
    <row r="17" spans="1:10" hidden="1" outlineLevel="1" x14ac:dyDescent="0.15">
      <c r="A17" s="402">
        <v>1</v>
      </c>
      <c r="B17" s="422"/>
      <c r="C17" s="422"/>
      <c r="D17" s="194"/>
      <c r="E17" s="195" t="s">
        <v>377</v>
      </c>
      <c r="F17" s="196"/>
      <c r="G17" s="196"/>
      <c r="H17" s="197">
        <f t="shared" si="0"/>
        <v>0</v>
      </c>
    </row>
    <row r="18" spans="1:10" collapsed="1" x14ac:dyDescent="0.15">
      <c r="A18" s="402">
        <v>1</v>
      </c>
      <c r="B18" s="422"/>
      <c r="C18" s="422"/>
      <c r="D18" s="194"/>
      <c r="E18" s="195"/>
      <c r="F18" s="196"/>
      <c r="G18" s="196"/>
      <c r="H18" s="197"/>
    </row>
    <row r="19" spans="1:10" x14ac:dyDescent="0.15">
      <c r="A19" s="403">
        <v>1</v>
      </c>
      <c r="B19" s="422"/>
      <c r="C19" s="422"/>
      <c r="D19" s="183" t="s">
        <v>378</v>
      </c>
      <c r="E19" s="187"/>
      <c r="F19" s="188">
        <f>SUM(F20:F24)</f>
        <v>69100000</v>
      </c>
      <c r="G19" s="188">
        <f>SUM(G20:G24)</f>
        <v>69002505</v>
      </c>
      <c r="H19" s="189">
        <f t="shared" si="0"/>
        <v>97495</v>
      </c>
    </row>
    <row r="20" spans="1:10" hidden="1" outlineLevel="1" x14ac:dyDescent="0.15">
      <c r="A20" s="402">
        <v>1</v>
      </c>
      <c r="B20" s="422"/>
      <c r="C20" s="422"/>
      <c r="D20" s="381"/>
      <c r="E20" s="195" t="s">
        <v>493</v>
      </c>
      <c r="F20" s="382">
        <v>0</v>
      </c>
      <c r="G20" s="382"/>
      <c r="H20" s="383">
        <f t="shared" si="0"/>
        <v>0</v>
      </c>
    </row>
    <row r="21" spans="1:10" collapsed="1" x14ac:dyDescent="0.15">
      <c r="A21" s="402">
        <v>1</v>
      </c>
      <c r="B21" s="422"/>
      <c r="C21" s="422"/>
      <c r="D21" s="194"/>
      <c r="E21" s="195" t="s">
        <v>75</v>
      </c>
      <c r="F21" s="196">
        <v>1800000</v>
      </c>
      <c r="G21" s="196">
        <v>1735085</v>
      </c>
      <c r="H21" s="197">
        <f t="shared" si="0"/>
        <v>64915</v>
      </c>
    </row>
    <row r="22" spans="1:10" hidden="1" outlineLevel="1" x14ac:dyDescent="0.15">
      <c r="A22" s="402">
        <v>1</v>
      </c>
      <c r="B22" s="422"/>
      <c r="C22" s="422"/>
      <c r="D22" s="194"/>
      <c r="E22" s="195" t="s">
        <v>379</v>
      </c>
      <c r="F22" s="196">
        <v>0</v>
      </c>
      <c r="G22" s="196"/>
      <c r="H22" s="197">
        <f t="shared" si="0"/>
        <v>0</v>
      </c>
    </row>
    <row r="23" spans="1:10" collapsed="1" x14ac:dyDescent="0.15">
      <c r="A23" s="402">
        <v>1</v>
      </c>
      <c r="B23" s="422"/>
      <c r="C23" s="422"/>
      <c r="D23" s="194"/>
      <c r="E23" s="195" t="s">
        <v>465</v>
      </c>
      <c r="F23" s="196">
        <v>67300000</v>
      </c>
      <c r="G23" s="196">
        <v>67267420</v>
      </c>
      <c r="H23" s="197">
        <f>F23-G23</f>
        <v>32580</v>
      </c>
      <c r="J23" s="392"/>
    </row>
    <row r="24" spans="1:10" x14ac:dyDescent="0.15">
      <c r="A24" s="402">
        <v>1</v>
      </c>
      <c r="B24" s="422"/>
      <c r="C24" s="422"/>
      <c r="D24" s="194"/>
      <c r="E24" s="195"/>
      <c r="F24" s="196"/>
      <c r="G24" s="196"/>
      <c r="H24" s="197"/>
    </row>
    <row r="25" spans="1:10" x14ac:dyDescent="0.15">
      <c r="A25" s="403">
        <v>1</v>
      </c>
      <c r="B25" s="422"/>
      <c r="C25" s="422"/>
      <c r="D25" s="183" t="s">
        <v>380</v>
      </c>
      <c r="E25" s="187"/>
      <c r="F25" s="188">
        <f>SUM(F26:F30)</f>
        <v>3720000</v>
      </c>
      <c r="G25" s="188">
        <f>SUM(G26:G30)</f>
        <v>3670924</v>
      </c>
      <c r="H25" s="189">
        <f>F25-G25</f>
        <v>49076</v>
      </c>
    </row>
    <row r="26" spans="1:10" x14ac:dyDescent="0.15">
      <c r="A26" s="402">
        <v>1</v>
      </c>
      <c r="B26" s="422"/>
      <c r="C26" s="422"/>
      <c r="D26" s="194"/>
      <c r="E26" s="201" t="s">
        <v>381</v>
      </c>
      <c r="F26" s="196">
        <v>920000</v>
      </c>
      <c r="G26" s="196">
        <v>918000</v>
      </c>
      <c r="H26" s="197">
        <f>F26-G26</f>
        <v>2000</v>
      </c>
    </row>
    <row r="27" spans="1:10" x14ac:dyDescent="0.15">
      <c r="A27" s="402">
        <v>1</v>
      </c>
      <c r="B27" s="422"/>
      <c r="C27" s="422"/>
      <c r="D27" s="194"/>
      <c r="E27" s="195" t="s">
        <v>382</v>
      </c>
      <c r="F27" s="196">
        <v>350000</v>
      </c>
      <c r="G27" s="196">
        <v>377550</v>
      </c>
      <c r="H27" s="197">
        <f>F27-G27</f>
        <v>-27550</v>
      </c>
    </row>
    <row r="28" spans="1:10" x14ac:dyDescent="0.15">
      <c r="A28" s="403">
        <v>1</v>
      </c>
      <c r="B28" s="422"/>
      <c r="C28" s="422"/>
      <c r="D28" s="194"/>
      <c r="E28" s="195" t="s">
        <v>454</v>
      </c>
      <c r="F28" s="196">
        <v>350000</v>
      </c>
      <c r="G28" s="196">
        <f>'06 会計方針等'!M38</f>
        <v>331674</v>
      </c>
      <c r="H28" s="197">
        <f>F28-G28</f>
        <v>18326</v>
      </c>
    </row>
    <row r="29" spans="1:10" x14ac:dyDescent="0.15">
      <c r="A29" s="402">
        <v>1</v>
      </c>
      <c r="B29" s="422"/>
      <c r="C29" s="422"/>
      <c r="D29" s="194"/>
      <c r="E29" s="195" t="s">
        <v>483</v>
      </c>
      <c r="F29" s="196">
        <v>2100000</v>
      </c>
      <c r="G29" s="196">
        <v>2043700</v>
      </c>
      <c r="H29" s="197">
        <f>F29-G29</f>
        <v>56300</v>
      </c>
    </row>
    <row r="30" spans="1:10" x14ac:dyDescent="0.15">
      <c r="A30" s="402">
        <v>1</v>
      </c>
      <c r="B30" s="422"/>
      <c r="C30" s="422"/>
      <c r="D30" s="194"/>
      <c r="E30" s="195"/>
      <c r="F30" s="196"/>
      <c r="G30" s="196"/>
      <c r="H30" s="197"/>
    </row>
    <row r="31" spans="1:10" x14ac:dyDescent="0.15">
      <c r="A31" s="403">
        <v>1</v>
      </c>
      <c r="B31" s="422"/>
      <c r="C31" s="422"/>
      <c r="D31" s="183" t="s">
        <v>383</v>
      </c>
      <c r="E31" s="187"/>
      <c r="F31" s="188">
        <f>SUM(F32:F35)</f>
        <v>1560000</v>
      </c>
      <c r="G31" s="188">
        <f>SUM(G32:G35)</f>
        <v>1542880</v>
      </c>
      <c r="H31" s="189">
        <f>F31-G31</f>
        <v>17120</v>
      </c>
    </row>
    <row r="32" spans="1:10" x14ac:dyDescent="0.15">
      <c r="A32" s="402">
        <v>1</v>
      </c>
      <c r="B32" s="422"/>
      <c r="C32" s="422"/>
      <c r="D32" s="194"/>
      <c r="E32" s="195" t="s">
        <v>76</v>
      </c>
      <c r="F32" s="196">
        <v>190000</v>
      </c>
      <c r="G32" s="196">
        <v>184600</v>
      </c>
      <c r="H32" s="197">
        <f>F32-G32</f>
        <v>5400</v>
      </c>
    </row>
    <row r="33" spans="1:15" x14ac:dyDescent="0.15">
      <c r="A33" s="402">
        <v>1</v>
      </c>
      <c r="B33" s="422"/>
      <c r="C33" s="422"/>
      <c r="D33" s="190"/>
      <c r="E33" s="191" t="s">
        <v>78</v>
      </c>
      <c r="F33" s="192">
        <v>1300000</v>
      </c>
      <c r="G33" s="192">
        <v>1294500</v>
      </c>
      <c r="H33" s="193">
        <f>F33-G33</f>
        <v>5500</v>
      </c>
    </row>
    <row r="34" spans="1:15" x14ac:dyDescent="0.15">
      <c r="A34" s="402">
        <v>1</v>
      </c>
      <c r="B34" s="422"/>
      <c r="C34" s="422"/>
      <c r="D34" s="194"/>
      <c r="E34" s="201" t="s">
        <v>384</v>
      </c>
      <c r="F34" s="196">
        <v>70000</v>
      </c>
      <c r="G34" s="196">
        <f>12600+51180</f>
        <v>63780</v>
      </c>
      <c r="H34" s="197">
        <f>F34-G34</f>
        <v>6220</v>
      </c>
      <c r="J34" s="180" t="s">
        <v>536</v>
      </c>
    </row>
    <row r="35" spans="1:15" x14ac:dyDescent="0.15">
      <c r="A35" s="402">
        <v>1</v>
      </c>
      <c r="B35" s="422"/>
      <c r="C35" s="422"/>
      <c r="D35" s="202"/>
      <c r="E35" s="203"/>
      <c r="F35" s="204"/>
      <c r="G35" s="204"/>
      <c r="H35" s="205"/>
    </row>
    <row r="36" spans="1:15" x14ac:dyDescent="0.15">
      <c r="A36" s="403">
        <v>1</v>
      </c>
      <c r="B36" s="423"/>
      <c r="C36" s="424"/>
      <c r="D36" s="202" t="s">
        <v>385</v>
      </c>
      <c r="E36" s="206"/>
      <c r="F36" s="188">
        <f>SUM(F7,F11,F14,F19,F25,F31)</f>
        <v>90800000</v>
      </c>
      <c r="G36" s="188">
        <f>SUM(G7,G11,G14,G19,G25,G31)</f>
        <v>90484283</v>
      </c>
      <c r="H36" s="189">
        <f>F36-G36</f>
        <v>315717</v>
      </c>
    </row>
    <row r="37" spans="1:15" x14ac:dyDescent="0.15">
      <c r="A37" s="404">
        <v>1</v>
      </c>
      <c r="B37" s="342"/>
      <c r="C37" s="343"/>
      <c r="D37" s="345" t="s">
        <v>455</v>
      </c>
      <c r="E37" s="343"/>
      <c r="F37" s="344"/>
      <c r="G37" s="344"/>
      <c r="H37" s="344"/>
    </row>
    <row r="38" spans="1:15" x14ac:dyDescent="0.15">
      <c r="A38" s="403">
        <v>1</v>
      </c>
      <c r="B38" s="425" t="s">
        <v>386</v>
      </c>
      <c r="C38" s="421" t="s">
        <v>387</v>
      </c>
      <c r="D38" s="183"/>
      <c r="E38" s="184" t="s">
        <v>66</v>
      </c>
      <c r="F38" s="185" t="s">
        <v>67</v>
      </c>
      <c r="G38" s="185" t="s">
        <v>68</v>
      </c>
      <c r="H38" s="186" t="s">
        <v>69</v>
      </c>
    </row>
    <row r="39" spans="1:15" ht="14.25" customHeight="1" x14ac:dyDescent="0.15">
      <c r="A39" s="403">
        <v>1</v>
      </c>
      <c r="B39" s="426"/>
      <c r="C39" s="422"/>
      <c r="D39" s="183" t="s">
        <v>81</v>
      </c>
      <c r="E39" s="187"/>
      <c r="F39" s="188">
        <f>SUM(F40:F45)</f>
        <v>80000000</v>
      </c>
      <c r="G39" s="188">
        <f>SUM(G40:G45)</f>
        <v>79837262</v>
      </c>
      <c r="H39" s="189">
        <f t="shared" ref="H39:H44" si="1">F39-G39</f>
        <v>162738</v>
      </c>
    </row>
    <row r="40" spans="1:15" x14ac:dyDescent="0.15">
      <c r="A40" s="402">
        <v>1</v>
      </c>
      <c r="B40" s="426"/>
      <c r="C40" s="422"/>
      <c r="D40" s="190"/>
      <c r="E40" s="191" t="s">
        <v>82</v>
      </c>
      <c r="F40" s="192">
        <v>54600000</v>
      </c>
      <c r="G40" s="192">
        <v>54585239</v>
      </c>
      <c r="H40" s="193">
        <f t="shared" si="1"/>
        <v>14761</v>
      </c>
    </row>
    <row r="41" spans="1:15" x14ac:dyDescent="0.15">
      <c r="A41" s="402">
        <v>1</v>
      </c>
      <c r="B41" s="426"/>
      <c r="C41" s="422"/>
      <c r="D41" s="194"/>
      <c r="E41" s="195" t="s">
        <v>83</v>
      </c>
      <c r="F41" s="196">
        <v>11800000</v>
      </c>
      <c r="G41" s="196">
        <v>11775780</v>
      </c>
      <c r="H41" s="197">
        <f t="shared" si="1"/>
        <v>24220</v>
      </c>
      <c r="I41" s="139"/>
    </row>
    <row r="42" spans="1:15" x14ac:dyDescent="0.15">
      <c r="A42" s="402">
        <v>1</v>
      </c>
      <c r="B42" s="426"/>
      <c r="C42" s="422"/>
      <c r="D42" s="194"/>
      <c r="E42" s="195" t="s">
        <v>84</v>
      </c>
      <c r="F42" s="196">
        <v>1000000</v>
      </c>
      <c r="G42" s="196">
        <v>924000</v>
      </c>
      <c r="H42" s="197">
        <f t="shared" si="1"/>
        <v>76000</v>
      </c>
    </row>
    <row r="43" spans="1:15" x14ac:dyDescent="0.15">
      <c r="A43" s="402">
        <v>1</v>
      </c>
      <c r="B43" s="426"/>
      <c r="C43" s="422"/>
      <c r="D43" s="194"/>
      <c r="E43" s="195" t="s">
        <v>85</v>
      </c>
      <c r="F43" s="192">
        <v>1300000</v>
      </c>
      <c r="G43" s="196">
        <v>1294500</v>
      </c>
      <c r="H43" s="197">
        <f t="shared" si="1"/>
        <v>5500</v>
      </c>
    </row>
    <row r="44" spans="1:15" x14ac:dyDescent="0.15">
      <c r="A44" s="402">
        <v>1</v>
      </c>
      <c r="B44" s="426"/>
      <c r="C44" s="422"/>
      <c r="D44" s="194"/>
      <c r="E44" s="195" t="s">
        <v>86</v>
      </c>
      <c r="F44" s="196">
        <v>11300000</v>
      </c>
      <c r="G44" s="196">
        <v>11257743</v>
      </c>
      <c r="H44" s="197">
        <f t="shared" si="1"/>
        <v>42257</v>
      </c>
    </row>
    <row r="45" spans="1:15" x14ac:dyDescent="0.15">
      <c r="A45" s="402">
        <v>1</v>
      </c>
      <c r="B45" s="426"/>
      <c r="C45" s="422"/>
      <c r="D45" s="194"/>
      <c r="E45" s="195"/>
      <c r="F45" s="196"/>
      <c r="G45" s="196"/>
      <c r="H45" s="197"/>
    </row>
    <row r="46" spans="1:15" x14ac:dyDescent="0.15">
      <c r="A46" s="403">
        <v>1</v>
      </c>
      <c r="B46" s="426"/>
      <c r="C46" s="422"/>
      <c r="D46" s="183" t="s">
        <v>388</v>
      </c>
      <c r="E46" s="187"/>
      <c r="F46" s="188">
        <f>SUM(F47:F74)</f>
        <v>30121000</v>
      </c>
      <c r="G46" s="188">
        <f>SUM(G47:G74)</f>
        <v>30076886</v>
      </c>
      <c r="H46" s="189">
        <f t="shared" ref="H46:H73" si="2">F46-G46</f>
        <v>44114</v>
      </c>
    </row>
    <row r="47" spans="1:15" x14ac:dyDescent="0.15">
      <c r="A47" s="402">
        <v>1</v>
      </c>
      <c r="B47" s="426"/>
      <c r="C47" s="422"/>
      <c r="D47" s="194"/>
      <c r="E47" s="195" t="s">
        <v>72</v>
      </c>
      <c r="F47" s="196">
        <v>1100000</v>
      </c>
      <c r="G47" s="146">
        <v>948570</v>
      </c>
      <c r="H47" s="197">
        <f t="shared" si="2"/>
        <v>151430</v>
      </c>
      <c r="L47" s="370"/>
      <c r="M47" s="370"/>
      <c r="N47" s="370"/>
      <c r="O47" s="370"/>
    </row>
    <row r="48" spans="1:15" x14ac:dyDescent="0.15">
      <c r="A48" s="402">
        <v>1</v>
      </c>
      <c r="B48" s="426"/>
      <c r="C48" s="422"/>
      <c r="D48" s="194"/>
      <c r="E48" s="195" t="s">
        <v>389</v>
      </c>
      <c r="F48" s="196">
        <v>1400000</v>
      </c>
      <c r="G48" s="146">
        <v>1712790</v>
      </c>
      <c r="H48" s="197">
        <f t="shared" si="2"/>
        <v>-312790</v>
      </c>
      <c r="L48" s="370"/>
      <c r="M48" s="370"/>
      <c r="N48" s="370"/>
      <c r="O48" s="370"/>
    </row>
    <row r="49" spans="1:15" x14ac:dyDescent="0.15">
      <c r="A49" s="402">
        <v>1</v>
      </c>
      <c r="B49" s="426"/>
      <c r="C49" s="422"/>
      <c r="D49" s="194"/>
      <c r="E49" s="195" t="s">
        <v>87</v>
      </c>
      <c r="F49" s="196">
        <v>2000000</v>
      </c>
      <c r="G49" s="146">
        <v>2330016</v>
      </c>
      <c r="H49" s="197">
        <f t="shared" si="2"/>
        <v>-330016</v>
      </c>
      <c r="I49" s="139"/>
      <c r="L49" s="370"/>
      <c r="M49" s="370"/>
      <c r="N49" s="370"/>
      <c r="O49" s="370"/>
    </row>
    <row r="50" spans="1:15" x14ac:dyDescent="0.15">
      <c r="A50" s="402">
        <v>1</v>
      </c>
      <c r="B50" s="426"/>
      <c r="C50" s="422"/>
      <c r="D50" s="194"/>
      <c r="E50" s="195" t="s">
        <v>88</v>
      </c>
      <c r="F50" s="196">
        <v>50000</v>
      </c>
      <c r="G50" s="146">
        <v>4160</v>
      </c>
      <c r="H50" s="197">
        <f t="shared" si="2"/>
        <v>45840</v>
      </c>
      <c r="L50" s="370"/>
      <c r="M50" s="370"/>
      <c r="N50" s="370"/>
      <c r="O50" s="370"/>
    </row>
    <row r="51" spans="1:15" x14ac:dyDescent="0.15">
      <c r="A51" s="402">
        <v>1</v>
      </c>
      <c r="B51" s="426"/>
      <c r="C51" s="422"/>
      <c r="D51" s="194"/>
      <c r="E51" s="195" t="s">
        <v>89</v>
      </c>
      <c r="F51" s="196">
        <v>700000</v>
      </c>
      <c r="G51" s="146">
        <v>524890</v>
      </c>
      <c r="H51" s="197">
        <f t="shared" si="2"/>
        <v>175110</v>
      </c>
      <c r="J51" s="393"/>
      <c r="L51" s="370"/>
      <c r="M51" s="370"/>
      <c r="N51" s="370"/>
      <c r="O51" s="370"/>
    </row>
    <row r="52" spans="1:15" x14ac:dyDescent="0.15">
      <c r="A52" s="402">
        <v>1</v>
      </c>
      <c r="B52" s="426"/>
      <c r="C52" s="422"/>
      <c r="D52" s="194"/>
      <c r="E52" s="195" t="s">
        <v>90</v>
      </c>
      <c r="F52" s="196">
        <v>1000000</v>
      </c>
      <c r="G52" s="146">
        <v>1149408</v>
      </c>
      <c r="H52" s="197">
        <f t="shared" si="2"/>
        <v>-149408</v>
      </c>
      <c r="K52" s="370"/>
      <c r="L52" s="370"/>
      <c r="M52" s="370"/>
      <c r="N52" s="370"/>
      <c r="O52" s="370"/>
    </row>
    <row r="53" spans="1:15" x14ac:dyDescent="0.15">
      <c r="A53" s="402">
        <v>1</v>
      </c>
      <c r="B53" s="426"/>
      <c r="C53" s="422"/>
      <c r="D53" s="194"/>
      <c r="E53" s="195" t="s">
        <v>91</v>
      </c>
      <c r="F53" s="196">
        <v>60000</v>
      </c>
      <c r="G53" s="146">
        <v>60500</v>
      </c>
      <c r="H53" s="197">
        <f t="shared" si="2"/>
        <v>-500</v>
      </c>
      <c r="I53" s="139"/>
      <c r="L53" s="370"/>
      <c r="M53" s="370"/>
      <c r="N53" s="370"/>
      <c r="O53" s="370"/>
    </row>
    <row r="54" spans="1:15" x14ac:dyDescent="0.15">
      <c r="A54" s="402">
        <v>1</v>
      </c>
      <c r="B54" s="426"/>
      <c r="C54" s="422"/>
      <c r="D54" s="194"/>
      <c r="E54" s="195" t="s">
        <v>92</v>
      </c>
      <c r="F54" s="196">
        <v>800000</v>
      </c>
      <c r="G54" s="146">
        <v>1055578</v>
      </c>
      <c r="H54" s="197">
        <f t="shared" si="2"/>
        <v>-255578</v>
      </c>
      <c r="K54" s="370"/>
      <c r="N54" s="370"/>
      <c r="O54" s="370"/>
    </row>
    <row r="55" spans="1:15" x14ac:dyDescent="0.15">
      <c r="A55" s="402">
        <v>1</v>
      </c>
      <c r="B55" s="426"/>
      <c r="C55" s="422"/>
      <c r="D55" s="194"/>
      <c r="E55" s="195" t="s">
        <v>93</v>
      </c>
      <c r="F55" s="196">
        <v>250000</v>
      </c>
      <c r="G55" s="146">
        <v>246026</v>
      </c>
      <c r="H55" s="197">
        <f t="shared" si="2"/>
        <v>3974</v>
      </c>
      <c r="K55" s="370"/>
      <c r="L55" s="370"/>
      <c r="M55" s="370"/>
      <c r="N55" s="370"/>
      <c r="O55" s="370"/>
    </row>
    <row r="56" spans="1:15" x14ac:dyDescent="0.15">
      <c r="A56" s="402">
        <v>1</v>
      </c>
      <c r="B56" s="426"/>
      <c r="C56" s="422"/>
      <c r="D56" s="194"/>
      <c r="E56" s="195" t="s">
        <v>94</v>
      </c>
      <c r="F56" s="196">
        <v>70000</v>
      </c>
      <c r="G56" s="146">
        <v>143800</v>
      </c>
      <c r="H56" s="197">
        <f t="shared" si="2"/>
        <v>-73800</v>
      </c>
      <c r="K56" s="370"/>
      <c r="L56" s="370"/>
      <c r="M56" s="370"/>
      <c r="N56" s="370"/>
      <c r="O56" s="370"/>
    </row>
    <row r="57" spans="1:15" x14ac:dyDescent="0.15">
      <c r="A57" s="402">
        <v>1</v>
      </c>
      <c r="B57" s="426"/>
      <c r="C57" s="422"/>
      <c r="D57" s="194"/>
      <c r="E57" s="195" t="s">
        <v>95</v>
      </c>
      <c r="F57" s="196">
        <v>400000</v>
      </c>
      <c r="G57" s="146">
        <v>381051</v>
      </c>
      <c r="H57" s="197">
        <f t="shared" si="2"/>
        <v>18949</v>
      </c>
      <c r="K57" s="370"/>
      <c r="L57" s="370"/>
      <c r="M57" s="370"/>
      <c r="N57" s="370"/>
      <c r="O57" s="370"/>
    </row>
    <row r="58" spans="1:15" x14ac:dyDescent="0.15">
      <c r="A58" s="402">
        <v>1</v>
      </c>
      <c r="B58" s="426"/>
      <c r="C58" s="422"/>
      <c r="D58" s="194"/>
      <c r="E58" s="195" t="s">
        <v>96</v>
      </c>
      <c r="F58" s="196">
        <v>80000</v>
      </c>
      <c r="G58" s="146">
        <v>114380</v>
      </c>
      <c r="H58" s="197">
        <f t="shared" si="2"/>
        <v>-34380</v>
      </c>
      <c r="K58" s="370"/>
      <c r="L58" s="370"/>
      <c r="M58" s="370"/>
      <c r="N58" s="370"/>
      <c r="O58" s="370"/>
    </row>
    <row r="59" spans="1:15" x14ac:dyDescent="0.15">
      <c r="A59" s="402">
        <v>1</v>
      </c>
      <c r="B59" s="426"/>
      <c r="C59" s="422"/>
      <c r="D59" s="194"/>
      <c r="E59" s="195" t="s">
        <v>97</v>
      </c>
      <c r="F59" s="196">
        <v>3900000</v>
      </c>
      <c r="G59" s="146">
        <v>3877280</v>
      </c>
      <c r="H59" s="197">
        <f t="shared" si="2"/>
        <v>22720</v>
      </c>
      <c r="K59" s="370"/>
      <c r="L59" s="370"/>
      <c r="M59" s="370"/>
      <c r="N59" s="370"/>
      <c r="O59" s="370"/>
    </row>
    <row r="60" spans="1:15" x14ac:dyDescent="0.15">
      <c r="A60" s="402">
        <v>1</v>
      </c>
      <c r="B60" s="426"/>
      <c r="C60" s="422"/>
      <c r="D60" s="194"/>
      <c r="E60" s="195" t="s">
        <v>98</v>
      </c>
      <c r="F60" s="196">
        <v>430000</v>
      </c>
      <c r="G60" s="146">
        <v>427496</v>
      </c>
      <c r="H60" s="197">
        <f t="shared" si="2"/>
        <v>2504</v>
      </c>
      <c r="K60" s="370"/>
      <c r="L60" s="370"/>
      <c r="M60" s="370"/>
      <c r="N60" s="370"/>
      <c r="O60" s="370"/>
    </row>
    <row r="61" spans="1:15" x14ac:dyDescent="0.15">
      <c r="A61" s="402">
        <v>1</v>
      </c>
      <c r="B61" s="426"/>
      <c r="C61" s="422"/>
      <c r="D61" s="194"/>
      <c r="E61" s="195" t="s">
        <v>99</v>
      </c>
      <c r="F61" s="196">
        <v>1500000</v>
      </c>
      <c r="G61" s="146">
        <v>1434659</v>
      </c>
      <c r="H61" s="197">
        <f t="shared" si="2"/>
        <v>65341</v>
      </c>
      <c r="K61" s="370"/>
      <c r="L61" s="370"/>
      <c r="M61" s="370"/>
      <c r="N61" s="370"/>
      <c r="O61" s="370"/>
    </row>
    <row r="62" spans="1:15" x14ac:dyDescent="0.15">
      <c r="A62" s="402">
        <v>1</v>
      </c>
      <c r="B62" s="426"/>
      <c r="C62" s="422"/>
      <c r="D62" s="194"/>
      <c r="E62" s="195" t="s">
        <v>100</v>
      </c>
      <c r="F62" s="196">
        <v>330000</v>
      </c>
      <c r="G62" s="146">
        <v>101533</v>
      </c>
      <c r="H62" s="197">
        <f t="shared" si="2"/>
        <v>228467</v>
      </c>
      <c r="K62" s="370"/>
      <c r="L62" s="370"/>
      <c r="M62" s="370"/>
      <c r="N62" s="370"/>
      <c r="O62" s="370"/>
    </row>
    <row r="63" spans="1:15" x14ac:dyDescent="0.15">
      <c r="A63" s="402">
        <v>1</v>
      </c>
      <c r="B63" s="426"/>
      <c r="C63" s="422"/>
      <c r="D63" s="194"/>
      <c r="E63" s="195" t="s">
        <v>101</v>
      </c>
      <c r="F63" s="196">
        <v>120000</v>
      </c>
      <c r="G63" s="146">
        <v>81407</v>
      </c>
      <c r="H63" s="197">
        <f t="shared" si="2"/>
        <v>38593</v>
      </c>
      <c r="I63" s="139"/>
      <c r="K63" s="370"/>
      <c r="L63" s="370"/>
      <c r="M63" s="370"/>
      <c r="N63" s="370"/>
      <c r="O63" s="370"/>
    </row>
    <row r="64" spans="1:15" x14ac:dyDescent="0.15">
      <c r="A64" s="402">
        <v>1</v>
      </c>
      <c r="B64" s="426"/>
      <c r="C64" s="422"/>
      <c r="D64" s="194"/>
      <c r="E64" s="195" t="s">
        <v>102</v>
      </c>
      <c r="F64" s="196">
        <v>950000</v>
      </c>
      <c r="G64" s="146">
        <v>784765</v>
      </c>
      <c r="H64" s="197">
        <f t="shared" si="2"/>
        <v>165235</v>
      </c>
      <c r="K64" s="370"/>
      <c r="L64" s="370"/>
      <c r="M64" s="370"/>
      <c r="N64" s="370"/>
      <c r="O64" s="370"/>
    </row>
    <row r="65" spans="1:15" x14ac:dyDescent="0.15">
      <c r="A65" s="402">
        <v>1</v>
      </c>
      <c r="B65" s="426"/>
      <c r="C65" s="422"/>
      <c r="D65" s="194"/>
      <c r="E65" s="195" t="s">
        <v>103</v>
      </c>
      <c r="F65" s="196">
        <v>110000</v>
      </c>
      <c r="G65" s="146">
        <v>104533</v>
      </c>
      <c r="H65" s="197">
        <f t="shared" si="2"/>
        <v>5467</v>
      </c>
      <c r="K65" s="370"/>
      <c r="L65" s="370"/>
      <c r="M65" s="370"/>
      <c r="N65" s="370"/>
      <c r="O65" s="370"/>
    </row>
    <row r="66" spans="1:15" x14ac:dyDescent="0.15">
      <c r="A66" s="402">
        <v>1</v>
      </c>
      <c r="B66" s="426"/>
      <c r="C66" s="422"/>
      <c r="D66" s="194"/>
      <c r="E66" s="195" t="s">
        <v>390</v>
      </c>
      <c r="F66" s="196">
        <v>850000</v>
      </c>
      <c r="G66" s="146">
        <v>791317</v>
      </c>
      <c r="H66" s="197">
        <f t="shared" si="2"/>
        <v>58683</v>
      </c>
      <c r="K66" s="370"/>
      <c r="L66" s="370"/>
      <c r="M66" s="370"/>
      <c r="N66" s="370"/>
      <c r="O66" s="370"/>
    </row>
    <row r="67" spans="1:15" x14ac:dyDescent="0.15">
      <c r="A67" s="402">
        <v>1</v>
      </c>
      <c r="B67" s="426"/>
      <c r="C67" s="422"/>
      <c r="D67" s="194"/>
      <c r="E67" s="195" t="s">
        <v>104</v>
      </c>
      <c r="F67" s="196">
        <v>650000</v>
      </c>
      <c r="G67" s="146">
        <v>697118</v>
      </c>
      <c r="H67" s="197">
        <f t="shared" si="2"/>
        <v>-47118</v>
      </c>
      <c r="K67" s="370"/>
      <c r="O67" s="370"/>
    </row>
    <row r="68" spans="1:15" x14ac:dyDescent="0.15">
      <c r="A68" s="402">
        <v>1</v>
      </c>
      <c r="B68" s="426"/>
      <c r="C68" s="422"/>
      <c r="D68" s="194"/>
      <c r="E68" s="195" t="s">
        <v>105</v>
      </c>
      <c r="F68" s="196">
        <v>1020000</v>
      </c>
      <c r="G68" s="146">
        <v>787500</v>
      </c>
      <c r="H68" s="197">
        <f t="shared" si="2"/>
        <v>232500</v>
      </c>
      <c r="I68" s="139"/>
      <c r="K68" s="370"/>
      <c r="L68" s="370"/>
      <c r="M68" s="370"/>
      <c r="N68" s="370"/>
      <c r="O68" s="370"/>
    </row>
    <row r="69" spans="1:15" x14ac:dyDescent="0.15">
      <c r="A69" s="402">
        <v>1</v>
      </c>
      <c r="B69" s="426"/>
      <c r="C69" s="422"/>
      <c r="D69" s="194"/>
      <c r="E69" s="195" t="s">
        <v>391</v>
      </c>
      <c r="F69" s="196">
        <v>4600000</v>
      </c>
      <c r="G69" s="196">
        <v>4583494</v>
      </c>
      <c r="H69" s="197">
        <f t="shared" si="2"/>
        <v>16506</v>
      </c>
      <c r="I69" s="139"/>
      <c r="K69" s="370"/>
      <c r="N69" s="370"/>
      <c r="O69" s="370"/>
    </row>
    <row r="70" spans="1:15" ht="13.2" hidden="1" customHeight="1" outlineLevel="1" x14ac:dyDescent="0.15">
      <c r="A70" s="402">
        <v>1</v>
      </c>
      <c r="B70" s="426"/>
      <c r="C70" s="422"/>
      <c r="D70" s="194"/>
      <c r="E70" s="195" t="s">
        <v>392</v>
      </c>
      <c r="F70" s="196"/>
      <c r="G70" s="196"/>
      <c r="H70" s="197">
        <f t="shared" si="2"/>
        <v>0</v>
      </c>
      <c r="K70" s="370"/>
      <c r="M70" s="370"/>
      <c r="N70" s="370"/>
      <c r="O70" s="370"/>
    </row>
    <row r="71" spans="1:15" collapsed="1" x14ac:dyDescent="0.15">
      <c r="A71" s="402">
        <v>1</v>
      </c>
      <c r="B71" s="426"/>
      <c r="C71" s="422"/>
      <c r="D71" s="194"/>
      <c r="E71" s="201" t="s">
        <v>393</v>
      </c>
      <c r="F71" s="196">
        <v>250000</v>
      </c>
      <c r="G71" s="196">
        <v>271810</v>
      </c>
      <c r="H71" s="197">
        <f t="shared" si="2"/>
        <v>-21810</v>
      </c>
      <c r="N71" s="370"/>
      <c r="O71" s="370"/>
    </row>
    <row r="72" spans="1:15" x14ac:dyDescent="0.15">
      <c r="A72" s="402">
        <v>1</v>
      </c>
      <c r="B72" s="426"/>
      <c r="C72" s="422"/>
      <c r="D72" s="194"/>
      <c r="E72" s="195" t="s">
        <v>394</v>
      </c>
      <c r="F72" s="196">
        <v>7500000</v>
      </c>
      <c r="G72" s="196">
        <v>7460825</v>
      </c>
      <c r="H72" s="197">
        <f t="shared" si="2"/>
        <v>39175</v>
      </c>
      <c r="K72" s="370"/>
      <c r="N72" s="370"/>
      <c r="O72" s="370"/>
    </row>
    <row r="73" spans="1:15" ht="13.2" customHeight="1" x14ac:dyDescent="0.15">
      <c r="A73" s="402">
        <v>1</v>
      </c>
      <c r="B73" s="426"/>
      <c r="C73" s="422"/>
      <c r="D73" s="194"/>
      <c r="E73" s="201" t="s">
        <v>395</v>
      </c>
      <c r="F73" s="196">
        <v>1000</v>
      </c>
      <c r="G73" s="196">
        <v>1980</v>
      </c>
      <c r="H73" s="197">
        <f t="shared" si="2"/>
        <v>-980</v>
      </c>
    </row>
    <row r="74" spans="1:15" x14ac:dyDescent="0.15">
      <c r="A74" s="402">
        <v>1</v>
      </c>
      <c r="B74" s="426"/>
      <c r="C74" s="422"/>
      <c r="D74" s="194"/>
      <c r="E74" s="195"/>
      <c r="F74" s="196"/>
      <c r="G74" s="196"/>
      <c r="H74" s="197"/>
    </row>
    <row r="75" spans="1:15" x14ac:dyDescent="0.15">
      <c r="A75" s="403">
        <v>1</v>
      </c>
      <c r="B75" s="426"/>
      <c r="C75" s="422"/>
      <c r="D75" s="183" t="s">
        <v>396</v>
      </c>
      <c r="E75" s="187"/>
      <c r="F75" s="188">
        <f>SUM(F76:F77)</f>
        <v>0</v>
      </c>
      <c r="G75" s="188">
        <f>SUM(G76:G77)</f>
        <v>0</v>
      </c>
      <c r="H75" s="189">
        <f>F75-G75</f>
        <v>0</v>
      </c>
      <c r="I75" s="139"/>
      <c r="O75" s="370"/>
    </row>
    <row r="76" spans="1:15" x14ac:dyDescent="0.15">
      <c r="A76" s="402">
        <v>1</v>
      </c>
      <c r="B76" s="426"/>
      <c r="C76" s="422"/>
      <c r="D76" s="194"/>
      <c r="E76" s="195"/>
      <c r="F76" s="196"/>
      <c r="G76" s="196"/>
      <c r="H76" s="197"/>
    </row>
    <row r="77" spans="1:15" x14ac:dyDescent="0.15">
      <c r="A77" s="402">
        <v>1</v>
      </c>
      <c r="B77" s="426"/>
      <c r="C77" s="422"/>
      <c r="D77" s="194"/>
      <c r="E77" s="195"/>
      <c r="F77" s="196"/>
      <c r="G77" s="196"/>
      <c r="H77" s="197"/>
    </row>
    <row r="78" spans="1:15" x14ac:dyDescent="0.15">
      <c r="A78" s="403">
        <v>1</v>
      </c>
      <c r="B78" s="426"/>
      <c r="C78" s="424"/>
      <c r="D78" s="183" t="s">
        <v>397</v>
      </c>
      <c r="E78" s="207"/>
      <c r="F78" s="188">
        <f>SUM(F39,F46,F75)</f>
        <v>110121000</v>
      </c>
      <c r="G78" s="188">
        <f>SUM(G39,G46,G75)</f>
        <v>109914148</v>
      </c>
      <c r="H78" s="189">
        <f>F78-G78</f>
        <v>206852</v>
      </c>
    </row>
    <row r="79" spans="1:15" x14ac:dyDescent="0.15">
      <c r="A79" s="403">
        <v>1</v>
      </c>
      <c r="B79" s="427"/>
      <c r="C79" s="208"/>
      <c r="D79" s="187"/>
      <c r="E79" s="206" t="s">
        <v>398</v>
      </c>
      <c r="F79" s="188">
        <f>F36-F78</f>
        <v>-19321000</v>
      </c>
      <c r="G79" s="188">
        <f>G36-G78</f>
        <v>-19429865</v>
      </c>
      <c r="H79" s="189">
        <f>H36-H78</f>
        <v>108865</v>
      </c>
    </row>
    <row r="80" spans="1:15" x14ac:dyDescent="0.15">
      <c r="A80" s="403">
        <v>1</v>
      </c>
      <c r="B80" s="428" t="s">
        <v>399</v>
      </c>
      <c r="C80" s="417" t="s">
        <v>373</v>
      </c>
      <c r="D80" s="183"/>
      <c r="E80" s="184" t="s">
        <v>66</v>
      </c>
      <c r="F80" s="185" t="s">
        <v>67</v>
      </c>
      <c r="G80" s="185" t="s">
        <v>68</v>
      </c>
      <c r="H80" s="186" t="s">
        <v>69</v>
      </c>
    </row>
    <row r="81" spans="1:13" ht="14.25" customHeight="1" x14ac:dyDescent="0.15">
      <c r="A81" s="403">
        <v>1</v>
      </c>
      <c r="B81" s="429"/>
      <c r="C81" s="430"/>
      <c r="D81" s="183" t="s">
        <v>400</v>
      </c>
      <c r="E81" s="187"/>
      <c r="F81" s="188">
        <f>SUM(F82:F83)</f>
        <v>20000</v>
      </c>
      <c r="G81" s="188">
        <f>SUM(G82:G83)</f>
        <v>18189</v>
      </c>
      <c r="H81" s="189">
        <f>F81-G81</f>
        <v>1811</v>
      </c>
    </row>
    <row r="82" spans="1:13" x14ac:dyDescent="0.15">
      <c r="A82" s="402">
        <v>1</v>
      </c>
      <c r="B82" s="429"/>
      <c r="C82" s="430"/>
      <c r="D82" s="194"/>
      <c r="E82" s="195" t="s">
        <v>401</v>
      </c>
      <c r="F82" s="196">
        <v>20000</v>
      </c>
      <c r="G82" s="196">
        <v>18189</v>
      </c>
      <c r="H82" s="197">
        <f>F82-G82</f>
        <v>1811</v>
      </c>
      <c r="I82" s="139"/>
    </row>
    <row r="83" spans="1:13" x14ac:dyDescent="0.15">
      <c r="A83" s="402">
        <v>1</v>
      </c>
      <c r="B83" s="429"/>
      <c r="C83" s="430"/>
      <c r="D83" s="194"/>
      <c r="E83" s="195"/>
      <c r="F83" s="196"/>
      <c r="G83" s="196"/>
      <c r="H83" s="197"/>
      <c r="I83" s="139"/>
    </row>
    <row r="84" spans="1:13" x14ac:dyDescent="0.15">
      <c r="A84" s="403">
        <v>1</v>
      </c>
      <c r="B84" s="429"/>
      <c r="C84" s="430"/>
      <c r="D84" s="183" t="s">
        <v>451</v>
      </c>
      <c r="E84" s="187"/>
      <c r="F84" s="188">
        <f>SUM(F85:F86)</f>
        <v>0</v>
      </c>
      <c r="G84" s="188">
        <f>SUM(G85:G86)</f>
        <v>0</v>
      </c>
      <c r="H84" s="189">
        <f>F84-G84</f>
        <v>0</v>
      </c>
    </row>
    <row r="85" spans="1:13" x14ac:dyDescent="0.15">
      <c r="A85" s="402">
        <v>1</v>
      </c>
      <c r="B85" s="429"/>
      <c r="C85" s="430"/>
      <c r="D85" s="194"/>
      <c r="E85" s="195"/>
      <c r="F85" s="196"/>
      <c r="G85" s="196"/>
      <c r="H85" s="197"/>
      <c r="I85" s="139"/>
    </row>
    <row r="86" spans="1:13" x14ac:dyDescent="0.15">
      <c r="A86" s="402">
        <v>1</v>
      </c>
      <c r="B86" s="429"/>
      <c r="C86" s="430"/>
      <c r="D86" s="194"/>
      <c r="E86" s="195"/>
      <c r="F86" s="196"/>
      <c r="G86" s="196"/>
      <c r="H86" s="197"/>
      <c r="I86" s="139"/>
    </row>
    <row r="87" spans="1:13" x14ac:dyDescent="0.15">
      <c r="A87" s="403">
        <v>1</v>
      </c>
      <c r="B87" s="429"/>
      <c r="C87" s="431"/>
      <c r="D87" s="183" t="s">
        <v>402</v>
      </c>
      <c r="E87" s="207"/>
      <c r="F87" s="188">
        <f>SUM(F81,F84)</f>
        <v>20000</v>
      </c>
      <c r="G87" s="188">
        <f>SUM(G81,G84)</f>
        <v>18189</v>
      </c>
      <c r="H87" s="189">
        <f>F87-G87</f>
        <v>1811</v>
      </c>
    </row>
    <row r="88" spans="1:13" x14ac:dyDescent="0.15">
      <c r="A88" s="403">
        <v>1</v>
      </c>
      <c r="B88" s="429"/>
      <c r="C88" s="417" t="s">
        <v>387</v>
      </c>
      <c r="D88" s="183"/>
      <c r="E88" s="184" t="s">
        <v>66</v>
      </c>
      <c r="F88" s="185" t="s">
        <v>67</v>
      </c>
      <c r="G88" s="185" t="s">
        <v>68</v>
      </c>
      <c r="H88" s="186" t="s">
        <v>69</v>
      </c>
    </row>
    <row r="89" spans="1:13" ht="13.5" customHeight="1" x14ac:dyDescent="0.15">
      <c r="A89" s="403">
        <v>1</v>
      </c>
      <c r="B89" s="429"/>
      <c r="C89" s="430"/>
      <c r="D89" s="183" t="s">
        <v>403</v>
      </c>
      <c r="E89" s="187"/>
      <c r="F89" s="188">
        <f>SUM(F90,F95)</f>
        <v>3900000</v>
      </c>
      <c r="G89" s="188">
        <f>SUM(G90,G95)</f>
        <v>3800322</v>
      </c>
      <c r="H89" s="189">
        <f t="shared" ref="H89:H94" si="3">F89-G89</f>
        <v>99678</v>
      </c>
    </row>
    <row r="90" spans="1:13" x14ac:dyDescent="0.15">
      <c r="A90" s="403">
        <v>1</v>
      </c>
      <c r="B90" s="429"/>
      <c r="C90" s="430"/>
      <c r="D90" s="194"/>
      <c r="E90" s="195" t="s">
        <v>458</v>
      </c>
      <c r="F90" s="196">
        <f>SUM(F91:F94)</f>
        <v>3900000</v>
      </c>
      <c r="G90" s="196">
        <f>SUM(G91:G94)</f>
        <v>3800322</v>
      </c>
      <c r="H90" s="197">
        <f t="shared" si="3"/>
        <v>99678</v>
      </c>
    </row>
    <row r="91" spans="1:13" hidden="1" outlineLevel="1" x14ac:dyDescent="0.15">
      <c r="A91" s="402">
        <v>1</v>
      </c>
      <c r="B91" s="429"/>
      <c r="C91" s="430"/>
      <c r="D91" s="194"/>
      <c r="E91" s="161" t="s">
        <v>314</v>
      </c>
      <c r="F91" s="196"/>
      <c r="G91" s="196"/>
      <c r="H91" s="197">
        <f t="shared" si="3"/>
        <v>0</v>
      </c>
      <c r="L91" s="180" t="s">
        <v>537</v>
      </c>
      <c r="M91" s="370">
        <v>3800322</v>
      </c>
    </row>
    <row r="92" spans="1:13" hidden="1" outlineLevel="1" x14ac:dyDescent="0.15">
      <c r="A92" s="402">
        <v>1</v>
      </c>
      <c r="B92" s="429"/>
      <c r="C92" s="430"/>
      <c r="D92" s="194"/>
      <c r="E92" s="195" t="s">
        <v>315</v>
      </c>
      <c r="F92" s="196"/>
      <c r="G92" s="196"/>
      <c r="H92" s="197">
        <f t="shared" si="3"/>
        <v>0</v>
      </c>
      <c r="I92" s="139"/>
      <c r="L92" s="180" t="s">
        <v>538</v>
      </c>
      <c r="M92" s="180">
        <v>64702447</v>
      </c>
    </row>
    <row r="93" spans="1:13" collapsed="1" x14ac:dyDescent="0.15">
      <c r="A93" s="402">
        <v>1</v>
      </c>
      <c r="B93" s="429"/>
      <c r="C93" s="430"/>
      <c r="D93" s="194"/>
      <c r="E93" s="195" t="s">
        <v>106</v>
      </c>
      <c r="F93" s="196">
        <v>3900000</v>
      </c>
      <c r="G93" s="196">
        <v>3800322</v>
      </c>
      <c r="H93" s="197">
        <f t="shared" si="3"/>
        <v>99678</v>
      </c>
    </row>
    <row r="94" spans="1:13" hidden="1" outlineLevel="1" x14ac:dyDescent="0.15">
      <c r="A94" s="402">
        <v>1</v>
      </c>
      <c r="B94" s="429"/>
      <c r="C94" s="430"/>
      <c r="D94" s="194"/>
      <c r="E94" s="195" t="s">
        <v>317</v>
      </c>
      <c r="F94" s="196"/>
      <c r="G94" s="196"/>
      <c r="H94" s="197">
        <f t="shared" si="3"/>
        <v>0</v>
      </c>
    </row>
    <row r="95" spans="1:13" collapsed="1" x14ac:dyDescent="0.15">
      <c r="A95" s="402">
        <v>1</v>
      </c>
      <c r="B95" s="429"/>
      <c r="C95" s="430"/>
      <c r="D95" s="194"/>
      <c r="E95" s="195"/>
      <c r="F95" s="196"/>
      <c r="G95" s="196"/>
      <c r="H95" s="197"/>
    </row>
    <row r="96" spans="1:13" x14ac:dyDescent="0.15">
      <c r="A96" s="403">
        <v>1</v>
      </c>
      <c r="B96" s="429"/>
      <c r="C96" s="430"/>
      <c r="D96" s="183" t="s">
        <v>452</v>
      </c>
      <c r="E96" s="187"/>
      <c r="F96" s="188">
        <f>SUM(F97:F98)</f>
        <v>0</v>
      </c>
      <c r="G96" s="188">
        <f>SUM(G97:G98)</f>
        <v>0</v>
      </c>
      <c r="H96" s="189">
        <f>F96-G96</f>
        <v>0</v>
      </c>
    </row>
    <row r="97" spans="1:13" x14ac:dyDescent="0.15">
      <c r="A97" s="402">
        <v>1</v>
      </c>
      <c r="B97" s="429"/>
      <c r="C97" s="430"/>
      <c r="D97" s="194"/>
      <c r="E97" s="195"/>
      <c r="F97" s="196"/>
      <c r="G97" s="196"/>
      <c r="H97" s="197"/>
      <c r="I97" s="139"/>
      <c r="K97" s="362"/>
    </row>
    <row r="98" spans="1:13" x14ac:dyDescent="0.15">
      <c r="A98" s="402">
        <v>1</v>
      </c>
      <c r="B98" s="429"/>
      <c r="C98" s="430"/>
      <c r="D98" s="194"/>
      <c r="E98" s="195"/>
      <c r="F98" s="196"/>
      <c r="G98" s="196"/>
      <c r="H98" s="197"/>
      <c r="I98" s="139"/>
    </row>
    <row r="99" spans="1:13" x14ac:dyDescent="0.15">
      <c r="A99" s="403">
        <v>1</v>
      </c>
      <c r="B99" s="429"/>
      <c r="C99" s="431"/>
      <c r="D99" s="183" t="s">
        <v>404</v>
      </c>
      <c r="E99" s="207"/>
      <c r="F99" s="188">
        <f>SUM(F96,F89)</f>
        <v>3900000</v>
      </c>
      <c r="G99" s="188">
        <f>SUM(G96,G89)</f>
        <v>3800322</v>
      </c>
      <c r="H99" s="189">
        <f>F99-G99</f>
        <v>99678</v>
      </c>
    </row>
    <row r="100" spans="1:13" x14ac:dyDescent="0.15">
      <c r="A100" s="403">
        <v>1</v>
      </c>
      <c r="B100" s="419"/>
      <c r="C100" s="187"/>
      <c r="D100" s="187"/>
      <c r="E100" s="206" t="s">
        <v>405</v>
      </c>
      <c r="F100" s="188">
        <f>F87-F99</f>
        <v>-3880000</v>
      </c>
      <c r="G100" s="188">
        <f>G87-G99</f>
        <v>-3782133</v>
      </c>
      <c r="H100" s="189">
        <f>H87-H99</f>
        <v>-97867</v>
      </c>
      <c r="L100" s="361"/>
      <c r="M100" s="361"/>
    </row>
    <row r="101" spans="1:13" x14ac:dyDescent="0.15">
      <c r="A101" s="403">
        <v>1</v>
      </c>
      <c r="B101" s="183"/>
      <c r="C101" s="187"/>
      <c r="D101" s="187"/>
      <c r="E101" s="207" t="s">
        <v>406</v>
      </c>
      <c r="F101" s="188">
        <f>F79+F100</f>
        <v>-23201000</v>
      </c>
      <c r="G101" s="188">
        <f>G79+G100</f>
        <v>-23211998</v>
      </c>
      <c r="H101" s="189">
        <f>H79+H100</f>
        <v>10998</v>
      </c>
      <c r="L101" s="364"/>
      <c r="M101" s="364"/>
    </row>
    <row r="102" spans="1:13" x14ac:dyDescent="0.15">
      <c r="A102" s="403">
        <v>1</v>
      </c>
      <c r="B102" s="417" t="s">
        <v>407</v>
      </c>
      <c r="C102" s="417" t="s">
        <v>408</v>
      </c>
      <c r="D102" s="183"/>
      <c r="E102" s="184" t="s">
        <v>66</v>
      </c>
      <c r="F102" s="185" t="s">
        <v>67</v>
      </c>
      <c r="G102" s="185" t="s">
        <v>68</v>
      </c>
      <c r="H102" s="186" t="s">
        <v>69</v>
      </c>
      <c r="K102" s="361"/>
      <c r="L102" s="363"/>
      <c r="M102" s="363"/>
    </row>
    <row r="103" spans="1:13" x14ac:dyDescent="0.15">
      <c r="A103" s="403">
        <v>1</v>
      </c>
      <c r="B103" s="418"/>
      <c r="C103" s="418"/>
      <c r="D103" s="183" t="s">
        <v>77</v>
      </c>
      <c r="E103" s="187"/>
      <c r="F103" s="188">
        <f>SUM(F104:F105)</f>
        <v>0</v>
      </c>
      <c r="G103" s="188">
        <f>SUM(G104:G105)</f>
        <v>0</v>
      </c>
      <c r="H103" s="189">
        <f>F103-G103</f>
        <v>0</v>
      </c>
      <c r="K103" s="363"/>
      <c r="L103" s="363"/>
      <c r="M103" s="363"/>
    </row>
    <row r="104" spans="1:13" x14ac:dyDescent="0.15">
      <c r="A104" s="402">
        <v>1</v>
      </c>
      <c r="B104" s="418"/>
      <c r="C104" s="418"/>
      <c r="D104" s="194"/>
      <c r="E104" s="195"/>
      <c r="F104" s="196"/>
      <c r="G104" s="196"/>
      <c r="H104" s="197"/>
      <c r="K104" s="365"/>
    </row>
    <row r="105" spans="1:13" x14ac:dyDescent="0.15">
      <c r="A105" s="402">
        <v>1</v>
      </c>
      <c r="B105" s="418"/>
      <c r="C105" s="418"/>
      <c r="D105" s="194"/>
      <c r="E105" s="195"/>
      <c r="F105" s="196"/>
      <c r="G105" s="196"/>
      <c r="H105" s="197"/>
      <c r="K105" s="365"/>
    </row>
    <row r="106" spans="1:13" x14ac:dyDescent="0.15">
      <c r="A106" s="403">
        <v>1</v>
      </c>
      <c r="B106" s="418"/>
      <c r="C106" s="418"/>
      <c r="D106" s="183" t="s">
        <v>409</v>
      </c>
      <c r="E106" s="187"/>
      <c r="F106" s="188">
        <f>SUM(F107:F108)</f>
        <v>0</v>
      </c>
      <c r="G106" s="188">
        <f>SUM(G107:G108)</f>
        <v>0</v>
      </c>
      <c r="H106" s="189">
        <f>F106-G106</f>
        <v>0</v>
      </c>
      <c r="L106" s="363"/>
    </row>
    <row r="107" spans="1:13" x14ac:dyDescent="0.15">
      <c r="A107" s="402">
        <v>1</v>
      </c>
      <c r="B107" s="418"/>
      <c r="C107" s="418"/>
      <c r="D107" s="194"/>
      <c r="E107" s="195"/>
      <c r="F107" s="196"/>
      <c r="G107" s="196"/>
      <c r="H107" s="197"/>
      <c r="L107" s="363"/>
    </row>
    <row r="108" spans="1:13" x14ac:dyDescent="0.15">
      <c r="A108" s="402">
        <v>1</v>
      </c>
      <c r="B108" s="418"/>
      <c r="C108" s="418"/>
      <c r="D108" s="194"/>
      <c r="E108" s="195"/>
      <c r="F108" s="196"/>
      <c r="G108" s="196"/>
      <c r="H108" s="197"/>
    </row>
    <row r="109" spans="1:13" x14ac:dyDescent="0.15">
      <c r="A109" s="403">
        <v>1</v>
      </c>
      <c r="B109" s="418"/>
      <c r="C109" s="420"/>
      <c r="D109" s="183" t="s">
        <v>410</v>
      </c>
      <c r="E109" s="207"/>
      <c r="F109" s="188">
        <f>SUM(F103,F106)</f>
        <v>0</v>
      </c>
      <c r="G109" s="188">
        <f>SUM(G103,G106)</f>
        <v>0</v>
      </c>
      <c r="H109" s="189">
        <f>SUM(H103,H106)</f>
        <v>0</v>
      </c>
    </row>
    <row r="110" spans="1:13" x14ac:dyDescent="0.15">
      <c r="A110" s="403">
        <v>1</v>
      </c>
      <c r="B110" s="418"/>
      <c r="C110" s="417" t="s">
        <v>411</v>
      </c>
      <c r="D110" s="183"/>
      <c r="E110" s="184" t="s">
        <v>66</v>
      </c>
      <c r="F110" s="185" t="s">
        <v>67</v>
      </c>
      <c r="G110" s="185" t="s">
        <v>68</v>
      </c>
      <c r="H110" s="186" t="s">
        <v>69</v>
      </c>
    </row>
    <row r="111" spans="1:13" ht="14.25" customHeight="1" x14ac:dyDescent="0.15">
      <c r="A111" s="403">
        <v>1</v>
      </c>
      <c r="B111" s="418"/>
      <c r="C111" s="418"/>
      <c r="D111" s="183" t="s">
        <v>453</v>
      </c>
      <c r="E111" s="187"/>
      <c r="F111" s="188">
        <f>SUM(F112:F113)</f>
        <v>64800000</v>
      </c>
      <c r="G111" s="188">
        <f>SUM(G112:G113)</f>
        <v>64702447</v>
      </c>
      <c r="H111" s="189">
        <f>F111-G111</f>
        <v>97553</v>
      </c>
      <c r="J111" s="365" t="s">
        <v>541</v>
      </c>
    </row>
    <row r="112" spans="1:13" x14ac:dyDescent="0.15">
      <c r="A112" s="402">
        <v>1</v>
      </c>
      <c r="B112" s="418"/>
      <c r="C112" s="418"/>
      <c r="D112" s="194"/>
      <c r="E112" s="195" t="s">
        <v>539</v>
      </c>
      <c r="F112" s="196">
        <v>64800000</v>
      </c>
      <c r="G112" s="196">
        <v>64702447</v>
      </c>
      <c r="H112" s="197">
        <f>F112-G112</f>
        <v>97553</v>
      </c>
      <c r="J112" s="189">
        <v>24352157</v>
      </c>
      <c r="K112" s="180" t="s">
        <v>572</v>
      </c>
    </row>
    <row r="113" spans="1:10" x14ac:dyDescent="0.15">
      <c r="A113" s="402">
        <v>1</v>
      </c>
      <c r="B113" s="418"/>
      <c r="C113" s="418"/>
      <c r="D113" s="194"/>
      <c r="E113" s="195"/>
      <c r="F113" s="196"/>
      <c r="G113" s="196"/>
      <c r="H113" s="197"/>
      <c r="J113" s="180" t="s">
        <v>573</v>
      </c>
    </row>
    <row r="114" spans="1:10" x14ac:dyDescent="0.15">
      <c r="A114" s="403">
        <v>1</v>
      </c>
      <c r="B114" s="418"/>
      <c r="C114" s="418"/>
      <c r="D114" s="183" t="s">
        <v>412</v>
      </c>
      <c r="E114" s="187"/>
      <c r="F114" s="188">
        <f>SUM(F115:F116)</f>
        <v>0</v>
      </c>
      <c r="G114" s="188">
        <f>SUM(G115:G116)</f>
        <v>0</v>
      </c>
      <c r="H114" s="189">
        <f>F114-G114</f>
        <v>0</v>
      </c>
    </row>
    <row r="115" spans="1:10" x14ac:dyDescent="0.15">
      <c r="A115" s="402">
        <v>1</v>
      </c>
      <c r="B115" s="418"/>
      <c r="C115" s="418"/>
      <c r="D115" s="194"/>
      <c r="E115" s="195"/>
      <c r="F115" s="196"/>
      <c r="G115" s="196"/>
      <c r="H115" s="197"/>
    </row>
    <row r="116" spans="1:10" x14ac:dyDescent="0.15">
      <c r="A116" s="402">
        <v>1</v>
      </c>
      <c r="B116" s="418"/>
      <c r="C116" s="418"/>
      <c r="D116" s="194"/>
      <c r="E116" s="195"/>
      <c r="F116" s="196"/>
      <c r="G116" s="196"/>
      <c r="H116" s="197"/>
    </row>
    <row r="117" spans="1:10" x14ac:dyDescent="0.15">
      <c r="A117" s="403">
        <v>1</v>
      </c>
      <c r="B117" s="418"/>
      <c r="C117" s="420"/>
      <c r="D117" s="183" t="s">
        <v>413</v>
      </c>
      <c r="E117" s="207"/>
      <c r="F117" s="189">
        <f>SUM(F111,F114)</f>
        <v>64800000</v>
      </c>
      <c r="G117" s="189">
        <f>SUM(G111,G114)</f>
        <v>64702447</v>
      </c>
      <c r="H117" s="189">
        <f>SUM(H111,H114)</f>
        <v>97553</v>
      </c>
    </row>
    <row r="118" spans="1:10" x14ac:dyDescent="0.15">
      <c r="A118" s="403">
        <v>1</v>
      </c>
      <c r="B118" s="419"/>
      <c r="C118" s="187"/>
      <c r="D118" s="187"/>
      <c r="E118" s="206" t="s">
        <v>414</v>
      </c>
      <c r="F118" s="188">
        <f>F109-F117</f>
        <v>-64800000</v>
      </c>
      <c r="G118" s="188">
        <f>G109-G117</f>
        <v>-64702447</v>
      </c>
      <c r="H118" s="189">
        <f>H109-H117</f>
        <v>-97553</v>
      </c>
    </row>
    <row r="119" spans="1:10" x14ac:dyDescent="0.15">
      <c r="A119" s="403">
        <v>1</v>
      </c>
      <c r="B119" s="209" t="s">
        <v>415</v>
      </c>
      <c r="C119" s="209"/>
      <c r="D119" s="209"/>
      <c r="E119" s="210"/>
      <c r="F119" s="211">
        <f>SUM(F101,F118)</f>
        <v>-88001000</v>
      </c>
      <c r="G119" s="211">
        <f>SUM(G101,G118)</f>
        <v>-87914445</v>
      </c>
      <c r="H119" s="211">
        <f>SUM(H101,H118)</f>
        <v>-86555</v>
      </c>
    </row>
    <row r="120" spans="1:10" hidden="1" outlineLevel="1" x14ac:dyDescent="0.15">
      <c r="A120" s="403">
        <v>1</v>
      </c>
      <c r="B120" s="212" t="s">
        <v>80</v>
      </c>
      <c r="C120" s="212"/>
      <c r="D120" s="212"/>
      <c r="E120" s="213"/>
      <c r="F120" s="197"/>
      <c r="G120" s="197">
        <f>-'06 基本金明細表'!E39</f>
        <v>0</v>
      </c>
      <c r="H120" s="197">
        <f>F120-G120</f>
        <v>0</v>
      </c>
    </row>
    <row r="121" spans="1:10" collapsed="1" x14ac:dyDescent="0.15">
      <c r="A121" s="403">
        <v>1</v>
      </c>
      <c r="B121" s="214" t="s">
        <v>416</v>
      </c>
      <c r="C121" s="214"/>
      <c r="D121" s="214"/>
      <c r="E121" s="215"/>
      <c r="F121" s="216">
        <f>SUM(F119:F120)</f>
        <v>-88001000</v>
      </c>
      <c r="G121" s="216">
        <f>SUM(G119:G120)</f>
        <v>-87914445</v>
      </c>
      <c r="H121" s="216">
        <f>SUM(H119:H120)</f>
        <v>-86555</v>
      </c>
    </row>
    <row r="122" spans="1:10" x14ac:dyDescent="0.15">
      <c r="A122" s="402">
        <v>1</v>
      </c>
      <c r="B122" s="209" t="s">
        <v>417</v>
      </c>
      <c r="C122" s="209"/>
      <c r="D122" s="209"/>
      <c r="E122" s="210"/>
      <c r="F122" s="211">
        <f>G122</f>
        <v>-297754943</v>
      </c>
      <c r="G122" s="211">
        <v>-297754943</v>
      </c>
      <c r="H122" s="211">
        <f>F122-G122</f>
        <v>0</v>
      </c>
    </row>
    <row r="123" spans="1:10" x14ac:dyDescent="0.15">
      <c r="A123" s="403">
        <v>1</v>
      </c>
      <c r="B123" s="212" t="s">
        <v>418</v>
      </c>
      <c r="C123" s="212"/>
      <c r="D123" s="212"/>
      <c r="E123" s="213"/>
      <c r="F123" s="197">
        <v>61900000</v>
      </c>
      <c r="G123" s="197">
        <f>'06 基本金明細表'!E40</f>
        <v>61806945</v>
      </c>
      <c r="H123" s="197">
        <f>F123-G123</f>
        <v>93055</v>
      </c>
    </row>
    <row r="124" spans="1:10" x14ac:dyDescent="0.15">
      <c r="A124" s="403">
        <v>1</v>
      </c>
      <c r="B124" s="214" t="s">
        <v>419</v>
      </c>
      <c r="C124" s="214"/>
      <c r="D124" s="214"/>
      <c r="E124" s="215"/>
      <c r="F124" s="216">
        <f>SUM(F121:F123)</f>
        <v>-323855943</v>
      </c>
      <c r="G124" s="216">
        <f>SUM(G121:G123)</f>
        <v>-323862443</v>
      </c>
      <c r="H124" s="216">
        <f>SUM(H121:H123)</f>
        <v>6500</v>
      </c>
    </row>
    <row r="125" spans="1:10" x14ac:dyDescent="0.15">
      <c r="A125" s="402">
        <v>1</v>
      </c>
      <c r="C125" s="178" t="s">
        <v>420</v>
      </c>
      <c r="I125" s="178"/>
    </row>
    <row r="126" spans="1:10" x14ac:dyDescent="0.15">
      <c r="A126" s="403">
        <v>1</v>
      </c>
      <c r="B126" s="217" t="s">
        <v>421</v>
      </c>
      <c r="C126" s="217"/>
      <c r="D126" s="217"/>
      <c r="E126" s="218"/>
      <c r="F126" s="189">
        <f>F36+F87+F109</f>
        <v>90820000</v>
      </c>
      <c r="G126" s="189">
        <f>G36+G87+G109</f>
        <v>90502472</v>
      </c>
      <c r="H126" s="189">
        <f>H36+H87+H109</f>
        <v>317528</v>
      </c>
    </row>
    <row r="127" spans="1:10" x14ac:dyDescent="0.15">
      <c r="A127" s="403">
        <v>1</v>
      </c>
      <c r="B127" s="217" t="s">
        <v>422</v>
      </c>
      <c r="C127" s="217"/>
      <c r="D127" s="217"/>
      <c r="E127" s="218"/>
      <c r="F127" s="189">
        <f>F78+F99+F117</f>
        <v>178821000</v>
      </c>
      <c r="G127" s="189">
        <f>G78+G99+G117</f>
        <v>178416917</v>
      </c>
      <c r="H127" s="189">
        <f>H78+H99+H117</f>
        <v>404083</v>
      </c>
      <c r="J127" s="178"/>
    </row>
    <row r="157" spans="1:11" s="178" customFormat="1" x14ac:dyDescent="0.15">
      <c r="A157" s="402"/>
      <c r="I157" s="139"/>
      <c r="J157" s="180"/>
      <c r="K157" s="180"/>
    </row>
    <row r="159" spans="1:11" x14ac:dyDescent="0.15">
      <c r="J159" s="178"/>
      <c r="K159" s="178"/>
    </row>
    <row r="175" spans="1:11" s="178" customFormat="1" x14ac:dyDescent="0.15">
      <c r="A175" s="402"/>
      <c r="I175" s="125"/>
      <c r="J175" s="180"/>
      <c r="K175" s="180"/>
    </row>
    <row r="176" spans="1:11" s="178" customFormat="1" x14ac:dyDescent="0.15">
      <c r="A176" s="402"/>
      <c r="I176" s="125"/>
      <c r="J176" s="180"/>
      <c r="K176" s="180"/>
    </row>
    <row r="177" spans="1:9" s="178" customFormat="1" x14ac:dyDescent="0.15">
      <c r="A177" s="402"/>
      <c r="I177" s="139"/>
    </row>
    <row r="178" spans="1:9" s="178" customFormat="1" x14ac:dyDescent="0.15">
      <c r="A178" s="402"/>
      <c r="I178" s="125"/>
    </row>
    <row r="179" spans="1:9" s="178" customFormat="1" x14ac:dyDescent="0.15">
      <c r="A179" s="402"/>
      <c r="I179" s="125"/>
    </row>
    <row r="180" spans="1:9" s="178" customFormat="1" x14ac:dyDescent="0.15">
      <c r="A180" s="402"/>
      <c r="I180" s="125"/>
    </row>
    <row r="181" spans="1:9" s="178" customFormat="1" x14ac:dyDescent="0.15">
      <c r="A181" s="402"/>
      <c r="I181" s="125"/>
    </row>
    <row r="182" spans="1:9" s="178" customFormat="1" x14ac:dyDescent="0.15">
      <c r="A182" s="402"/>
      <c r="I182" s="125"/>
    </row>
    <row r="183" spans="1:9" s="178" customFormat="1" x14ac:dyDescent="0.15">
      <c r="A183" s="402"/>
      <c r="I183" s="125"/>
    </row>
    <row r="184" spans="1:9" s="178" customFormat="1" x14ac:dyDescent="0.15">
      <c r="A184" s="402"/>
      <c r="I184" s="125"/>
    </row>
    <row r="185" spans="1:9" s="178" customFormat="1" x14ac:dyDescent="0.15">
      <c r="A185" s="402"/>
      <c r="I185" s="125"/>
    </row>
    <row r="186" spans="1:9" s="178" customFormat="1" x14ac:dyDescent="0.15">
      <c r="A186" s="402"/>
      <c r="I186" s="125"/>
    </row>
    <row r="187" spans="1:9" s="178" customFormat="1" x14ac:dyDescent="0.15">
      <c r="A187" s="402"/>
      <c r="I187" s="125"/>
    </row>
    <row r="188" spans="1:9" s="178" customFormat="1" x14ac:dyDescent="0.15">
      <c r="A188" s="402"/>
      <c r="I188" s="125"/>
    </row>
    <row r="189" spans="1:9" s="178" customFormat="1" x14ac:dyDescent="0.15">
      <c r="A189" s="402"/>
      <c r="I189" s="125"/>
    </row>
    <row r="190" spans="1:9" s="178" customFormat="1" x14ac:dyDescent="0.15">
      <c r="A190" s="402"/>
      <c r="I190" s="125"/>
    </row>
    <row r="191" spans="1:9" s="178" customFormat="1" x14ac:dyDescent="0.15">
      <c r="A191" s="402"/>
      <c r="I191" s="125"/>
    </row>
    <row r="192" spans="1:9" s="178" customFormat="1" x14ac:dyDescent="0.15">
      <c r="A192" s="402"/>
      <c r="I192" s="125"/>
    </row>
    <row r="193" spans="1:9" s="178" customFormat="1" x14ac:dyDescent="0.15">
      <c r="A193" s="402"/>
      <c r="I193" s="139"/>
    </row>
    <row r="194" spans="1:9" s="178" customFormat="1" x14ac:dyDescent="0.15">
      <c r="A194" s="402"/>
      <c r="I194" s="125"/>
    </row>
    <row r="195" spans="1:9" s="178" customFormat="1" x14ac:dyDescent="0.15">
      <c r="A195" s="402"/>
      <c r="I195" s="125"/>
    </row>
    <row r="196" spans="1:9" s="178" customFormat="1" x14ac:dyDescent="0.15">
      <c r="A196" s="402"/>
      <c r="I196" s="125"/>
    </row>
    <row r="197" spans="1:9" s="178" customFormat="1" x14ac:dyDescent="0.15">
      <c r="A197" s="402"/>
      <c r="I197" s="125"/>
    </row>
    <row r="198" spans="1:9" s="178" customFormat="1" x14ac:dyDescent="0.15">
      <c r="A198" s="402"/>
      <c r="I198" s="125"/>
    </row>
    <row r="199" spans="1:9" s="178" customFormat="1" x14ac:dyDescent="0.15">
      <c r="A199" s="402"/>
      <c r="I199" s="139"/>
    </row>
    <row r="200" spans="1:9" s="178" customFormat="1" x14ac:dyDescent="0.15">
      <c r="A200" s="402"/>
      <c r="I200" s="125"/>
    </row>
    <row r="201" spans="1:9" s="178" customFormat="1" x14ac:dyDescent="0.15">
      <c r="A201" s="402"/>
      <c r="I201" s="125"/>
    </row>
    <row r="202" spans="1:9" s="178" customFormat="1" x14ac:dyDescent="0.15">
      <c r="A202" s="402"/>
      <c r="I202" s="125"/>
    </row>
    <row r="203" spans="1:9" s="178" customFormat="1" x14ac:dyDescent="0.15">
      <c r="A203" s="402"/>
      <c r="I203" s="125"/>
    </row>
    <row r="204" spans="1:9" s="178" customFormat="1" x14ac:dyDescent="0.15">
      <c r="A204" s="402"/>
      <c r="I204" s="139"/>
    </row>
    <row r="205" spans="1:9" s="178" customFormat="1" x14ac:dyDescent="0.15">
      <c r="A205" s="402"/>
      <c r="I205" s="139"/>
    </row>
    <row r="206" spans="1:9" s="178" customFormat="1" x14ac:dyDescent="0.15">
      <c r="A206" s="402"/>
      <c r="I206" s="139"/>
    </row>
    <row r="207" spans="1:9" s="178" customFormat="1" x14ac:dyDescent="0.15">
      <c r="A207" s="402"/>
      <c r="I207" s="125"/>
    </row>
    <row r="208" spans="1:9" s="178" customFormat="1" x14ac:dyDescent="0.15">
      <c r="A208" s="402"/>
      <c r="I208" s="125"/>
    </row>
    <row r="209" spans="1:9" s="178" customFormat="1" x14ac:dyDescent="0.15">
      <c r="A209" s="402"/>
      <c r="I209" s="125"/>
    </row>
    <row r="210" spans="1:9" s="178" customFormat="1" x14ac:dyDescent="0.15">
      <c r="A210" s="402"/>
      <c r="I210" s="125"/>
    </row>
    <row r="211" spans="1:9" s="178" customFormat="1" x14ac:dyDescent="0.15">
      <c r="A211" s="402"/>
      <c r="I211" s="125"/>
    </row>
    <row r="212" spans="1:9" s="178" customFormat="1" x14ac:dyDescent="0.15">
      <c r="A212" s="402"/>
      <c r="I212" s="125"/>
    </row>
    <row r="213" spans="1:9" s="178" customFormat="1" x14ac:dyDescent="0.15">
      <c r="A213" s="402"/>
      <c r="I213" s="139"/>
    </row>
    <row r="214" spans="1:9" s="178" customFormat="1" x14ac:dyDescent="0.15">
      <c r="A214" s="402"/>
      <c r="I214" s="125"/>
    </row>
    <row r="215" spans="1:9" s="178" customFormat="1" x14ac:dyDescent="0.15">
      <c r="A215" s="402"/>
      <c r="I215" s="125"/>
    </row>
    <row r="216" spans="1:9" s="178" customFormat="1" x14ac:dyDescent="0.15">
      <c r="A216" s="402"/>
      <c r="I216" s="125"/>
    </row>
    <row r="217" spans="1:9" s="178" customFormat="1" x14ac:dyDescent="0.15">
      <c r="A217" s="402"/>
      <c r="I217" s="125"/>
    </row>
    <row r="218" spans="1:9" s="178" customFormat="1" x14ac:dyDescent="0.15">
      <c r="A218" s="402"/>
      <c r="I218" s="125"/>
    </row>
    <row r="219" spans="1:9" s="178" customFormat="1" x14ac:dyDescent="0.15">
      <c r="A219" s="402"/>
      <c r="I219" s="125"/>
    </row>
    <row r="220" spans="1:9" s="178" customFormat="1" x14ac:dyDescent="0.15">
      <c r="A220" s="402"/>
      <c r="I220" s="125"/>
    </row>
    <row r="221" spans="1:9" s="178" customFormat="1" x14ac:dyDescent="0.15">
      <c r="A221" s="402"/>
      <c r="I221" s="125"/>
    </row>
    <row r="222" spans="1:9" s="178" customFormat="1" x14ac:dyDescent="0.15">
      <c r="A222" s="402"/>
      <c r="I222" s="139"/>
    </row>
    <row r="223" spans="1:9" s="178" customFormat="1" x14ac:dyDescent="0.15">
      <c r="A223" s="402"/>
      <c r="I223" s="125"/>
    </row>
    <row r="224" spans="1:9" s="178" customFormat="1" x14ac:dyDescent="0.15">
      <c r="A224" s="402"/>
      <c r="I224" s="125"/>
    </row>
    <row r="225" spans="1:9" s="178" customFormat="1" x14ac:dyDescent="0.15">
      <c r="A225" s="402"/>
      <c r="I225" s="125"/>
    </row>
    <row r="226" spans="1:9" s="178" customFormat="1" x14ac:dyDescent="0.15">
      <c r="A226" s="402"/>
      <c r="I226" s="125"/>
    </row>
    <row r="227" spans="1:9" s="178" customFormat="1" x14ac:dyDescent="0.15">
      <c r="A227" s="402"/>
      <c r="I227" s="139"/>
    </row>
    <row r="228" spans="1:9" s="178" customFormat="1" x14ac:dyDescent="0.15">
      <c r="A228" s="402"/>
      <c r="I228" s="139"/>
    </row>
    <row r="229" spans="1:9" s="178" customFormat="1" x14ac:dyDescent="0.15">
      <c r="A229" s="402"/>
      <c r="I229" s="125"/>
    </row>
    <row r="230" spans="1:9" s="178" customFormat="1" x14ac:dyDescent="0.15">
      <c r="A230" s="402"/>
      <c r="I230" s="125"/>
    </row>
    <row r="231" spans="1:9" s="178" customFormat="1" x14ac:dyDescent="0.15">
      <c r="A231" s="402"/>
      <c r="I231" s="125"/>
    </row>
    <row r="232" spans="1:9" s="178" customFormat="1" x14ac:dyDescent="0.15">
      <c r="A232" s="402"/>
      <c r="I232" s="125"/>
    </row>
    <row r="233" spans="1:9" s="178" customFormat="1" x14ac:dyDescent="0.15">
      <c r="A233" s="402"/>
      <c r="I233" s="125"/>
    </row>
    <row r="234" spans="1:9" s="178" customFormat="1" x14ac:dyDescent="0.15">
      <c r="A234" s="402"/>
      <c r="I234" s="125"/>
    </row>
    <row r="235" spans="1:9" s="178" customFormat="1" x14ac:dyDescent="0.15">
      <c r="A235" s="402"/>
      <c r="I235" s="125"/>
    </row>
    <row r="236" spans="1:9" s="178" customFormat="1" x14ac:dyDescent="0.15">
      <c r="A236" s="402"/>
      <c r="I236" s="125"/>
    </row>
    <row r="237" spans="1:9" s="178" customFormat="1" x14ac:dyDescent="0.15">
      <c r="A237" s="402"/>
      <c r="I237" s="125"/>
    </row>
    <row r="238" spans="1:9" s="178" customFormat="1" x14ac:dyDescent="0.15">
      <c r="A238" s="402"/>
      <c r="I238" s="125"/>
    </row>
    <row r="239" spans="1:9" s="178" customFormat="1" x14ac:dyDescent="0.15">
      <c r="A239" s="402"/>
      <c r="I239" s="125"/>
    </row>
    <row r="240" spans="1:9" s="178" customFormat="1" x14ac:dyDescent="0.15">
      <c r="A240" s="402"/>
      <c r="I240" s="125"/>
    </row>
    <row r="241" spans="1:9" s="178" customFormat="1" x14ac:dyDescent="0.15">
      <c r="A241" s="402"/>
      <c r="I241" s="125"/>
    </row>
    <row r="242" spans="1:9" s="178" customFormat="1" x14ac:dyDescent="0.15">
      <c r="A242" s="402"/>
      <c r="I242" s="125"/>
    </row>
    <row r="243" spans="1:9" s="178" customFormat="1" x14ac:dyDescent="0.15">
      <c r="A243" s="402"/>
      <c r="I243" s="125"/>
    </row>
    <row r="244" spans="1:9" s="178" customFormat="1" x14ac:dyDescent="0.15">
      <c r="A244" s="402"/>
      <c r="I244" s="125"/>
    </row>
    <row r="245" spans="1:9" s="178" customFormat="1" x14ac:dyDescent="0.15">
      <c r="A245" s="402"/>
      <c r="I245" s="125"/>
    </row>
    <row r="246" spans="1:9" s="178" customFormat="1" x14ac:dyDescent="0.15">
      <c r="A246" s="402"/>
      <c r="I246" s="125"/>
    </row>
    <row r="247" spans="1:9" s="178" customFormat="1" x14ac:dyDescent="0.15">
      <c r="A247" s="402"/>
      <c r="I247" s="125"/>
    </row>
    <row r="248" spans="1:9" s="178" customFormat="1" x14ac:dyDescent="0.15">
      <c r="A248" s="402"/>
      <c r="I248" s="125"/>
    </row>
    <row r="249" spans="1:9" s="178" customFormat="1" x14ac:dyDescent="0.15">
      <c r="A249" s="402"/>
      <c r="I249" s="125"/>
    </row>
    <row r="250" spans="1:9" s="178" customFormat="1" x14ac:dyDescent="0.15">
      <c r="A250" s="402"/>
      <c r="I250" s="125"/>
    </row>
    <row r="251" spans="1:9" s="178" customFormat="1" x14ac:dyDescent="0.15">
      <c r="A251" s="402"/>
      <c r="I251" s="125"/>
    </row>
    <row r="252" spans="1:9" s="178" customFormat="1" x14ac:dyDescent="0.15">
      <c r="A252" s="402"/>
      <c r="I252" s="125"/>
    </row>
    <row r="253" spans="1:9" s="178" customFormat="1" x14ac:dyDescent="0.15">
      <c r="A253" s="402"/>
      <c r="I253" s="125"/>
    </row>
    <row r="254" spans="1:9" s="178" customFormat="1" x14ac:dyDescent="0.15">
      <c r="A254" s="402"/>
      <c r="I254" s="125"/>
    </row>
    <row r="255" spans="1:9" s="178" customFormat="1" x14ac:dyDescent="0.15">
      <c r="A255" s="402"/>
      <c r="I255" s="125"/>
    </row>
    <row r="256" spans="1:9" s="178" customFormat="1" x14ac:dyDescent="0.15">
      <c r="A256" s="402"/>
      <c r="I256" s="125"/>
    </row>
    <row r="257" spans="1:11" s="178" customFormat="1" x14ac:dyDescent="0.15">
      <c r="A257" s="402"/>
      <c r="I257" s="125"/>
    </row>
    <row r="258" spans="1:11" s="178" customFormat="1" x14ac:dyDescent="0.15">
      <c r="A258" s="402"/>
      <c r="I258" s="125"/>
    </row>
    <row r="259" spans="1:11" s="178" customFormat="1" x14ac:dyDescent="0.15">
      <c r="A259" s="402"/>
      <c r="I259" s="125"/>
    </row>
    <row r="260" spans="1:11" s="178" customFormat="1" x14ac:dyDescent="0.15">
      <c r="A260" s="402"/>
      <c r="I260" s="125"/>
    </row>
    <row r="261" spans="1:11" s="178" customFormat="1" x14ac:dyDescent="0.15">
      <c r="A261" s="402"/>
      <c r="I261" s="125"/>
    </row>
    <row r="262" spans="1:11" s="178" customFormat="1" x14ac:dyDescent="0.15">
      <c r="A262" s="402"/>
      <c r="I262" s="125"/>
    </row>
    <row r="263" spans="1:11" s="178" customFormat="1" x14ac:dyDescent="0.15">
      <c r="A263" s="402"/>
      <c r="I263" s="125"/>
    </row>
    <row r="264" spans="1:11" s="178" customFormat="1" x14ac:dyDescent="0.15">
      <c r="A264" s="402"/>
      <c r="I264" s="125"/>
    </row>
    <row r="265" spans="1:11" s="178" customFormat="1" x14ac:dyDescent="0.15">
      <c r="A265" s="402"/>
      <c r="I265" s="125"/>
    </row>
    <row r="266" spans="1:11" x14ac:dyDescent="0.15">
      <c r="J266" s="178"/>
      <c r="K266" s="178"/>
    </row>
    <row r="267" spans="1:11" x14ac:dyDescent="0.15">
      <c r="J267" s="178"/>
      <c r="K267" s="178"/>
    </row>
  </sheetData>
  <autoFilter ref="A6:H127" xr:uid="{00000000-0001-0000-0700-000000000000}"/>
  <mergeCells count="10">
    <mergeCell ref="B102:B118"/>
    <mergeCell ref="C102:C109"/>
    <mergeCell ref="C110:C117"/>
    <mergeCell ref="B6:B36"/>
    <mergeCell ref="C6:C36"/>
    <mergeCell ref="B38:B79"/>
    <mergeCell ref="C38:C78"/>
    <mergeCell ref="B80:B100"/>
    <mergeCell ref="C80:C87"/>
    <mergeCell ref="C88:C99"/>
  </mergeCells>
  <phoneticPr fontId="7"/>
  <printOptions horizontalCentered="1"/>
  <pageMargins left="0.70866141732283472" right="0.70866141732283472" top="0.51181102362204722" bottom="0.74803149606299213" header="0.31496062992125984" footer="0.31496062992125984"/>
  <pageSetup paperSize="9" scale="93" orientation="portrait" r:id="rId1"/>
  <rowBreaks count="2" manualBreakCount="2">
    <brk id="37" max="16383" man="1"/>
    <brk id="79"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I57"/>
  <sheetViews>
    <sheetView showGridLines="0" zoomScaleNormal="100" zoomScaleSheetLayoutView="100" workbookViewId="0">
      <pane xSplit="7" ySplit="7" topLeftCell="H8" activePane="bottomRight" state="frozen"/>
      <selection activeCell="B6" sqref="A6:AA36"/>
      <selection pane="topRight" activeCell="B6" sqref="A6:AA36"/>
      <selection pane="bottomLeft" activeCell="B6" sqref="A6:AA36"/>
      <selection pane="bottomRight"/>
    </sheetView>
  </sheetViews>
  <sheetFormatPr defaultRowHeight="13.2" outlineLevelRow="1" x14ac:dyDescent="0.15"/>
  <cols>
    <col min="1" max="2" width="2.5546875" style="219" customWidth="1"/>
    <col min="3" max="3" width="2.88671875" style="219" customWidth="1"/>
    <col min="4" max="4" width="28" style="219" customWidth="1"/>
    <col min="5" max="5" width="19.5546875" style="219" customWidth="1"/>
    <col min="6" max="6" width="19" style="219" customWidth="1"/>
    <col min="7" max="7" width="17.33203125" style="219" customWidth="1"/>
    <col min="8" max="8" width="3.44140625" style="219" customWidth="1"/>
    <col min="9" max="239" width="9.109375" style="219"/>
    <col min="240" max="241" width="2.5546875" style="219" customWidth="1"/>
    <col min="242" max="242" width="2.88671875" style="219" customWidth="1"/>
    <col min="243" max="243" width="28" style="219" customWidth="1"/>
    <col min="244" max="244" width="19.5546875" style="219" customWidth="1"/>
    <col min="245" max="245" width="19" style="219" customWidth="1"/>
    <col min="246" max="246" width="17.33203125" style="219" customWidth="1"/>
    <col min="247" max="495" width="9.109375" style="219"/>
    <col min="496" max="497" width="2.5546875" style="219" customWidth="1"/>
    <col min="498" max="498" width="2.88671875" style="219" customWidth="1"/>
    <col min="499" max="499" width="28" style="219" customWidth="1"/>
    <col min="500" max="500" width="19.5546875" style="219" customWidth="1"/>
    <col min="501" max="501" width="19" style="219" customWidth="1"/>
    <col min="502" max="502" width="17.33203125" style="219" customWidth="1"/>
    <col min="503" max="751" width="9.109375" style="219"/>
    <col min="752" max="753" width="2.5546875" style="219" customWidth="1"/>
    <col min="754" max="754" width="2.88671875" style="219" customWidth="1"/>
    <col min="755" max="755" width="28" style="219" customWidth="1"/>
    <col min="756" max="756" width="19.5546875" style="219" customWidth="1"/>
    <col min="757" max="757" width="19" style="219" customWidth="1"/>
    <col min="758" max="758" width="17.33203125" style="219" customWidth="1"/>
    <col min="759" max="1007" width="9.109375" style="219"/>
    <col min="1008" max="1009" width="2.5546875" style="219" customWidth="1"/>
    <col min="1010" max="1010" width="2.88671875" style="219" customWidth="1"/>
    <col min="1011" max="1011" width="28" style="219" customWidth="1"/>
    <col min="1012" max="1012" width="19.5546875" style="219" customWidth="1"/>
    <col min="1013" max="1013" width="19" style="219" customWidth="1"/>
    <col min="1014" max="1014" width="17.33203125" style="219" customWidth="1"/>
    <col min="1015" max="1263" width="9.109375" style="219"/>
    <col min="1264" max="1265" width="2.5546875" style="219" customWidth="1"/>
    <col min="1266" max="1266" width="2.88671875" style="219" customWidth="1"/>
    <col min="1267" max="1267" width="28" style="219" customWidth="1"/>
    <col min="1268" max="1268" width="19.5546875" style="219" customWidth="1"/>
    <col min="1269" max="1269" width="19" style="219" customWidth="1"/>
    <col min="1270" max="1270" width="17.33203125" style="219" customWidth="1"/>
    <col min="1271" max="1519" width="9.109375" style="219"/>
    <col min="1520" max="1521" width="2.5546875" style="219" customWidth="1"/>
    <col min="1522" max="1522" width="2.88671875" style="219" customWidth="1"/>
    <col min="1523" max="1523" width="28" style="219" customWidth="1"/>
    <col min="1524" max="1524" width="19.5546875" style="219" customWidth="1"/>
    <col min="1525" max="1525" width="19" style="219" customWidth="1"/>
    <col min="1526" max="1526" width="17.33203125" style="219" customWidth="1"/>
    <col min="1527" max="1775" width="9.109375" style="219"/>
    <col min="1776" max="1777" width="2.5546875" style="219" customWidth="1"/>
    <col min="1778" max="1778" width="2.88671875" style="219" customWidth="1"/>
    <col min="1779" max="1779" width="28" style="219" customWidth="1"/>
    <col min="1780" max="1780" width="19.5546875" style="219" customWidth="1"/>
    <col min="1781" max="1781" width="19" style="219" customWidth="1"/>
    <col min="1782" max="1782" width="17.33203125" style="219" customWidth="1"/>
    <col min="1783" max="2031" width="9.109375" style="219"/>
    <col min="2032" max="2033" width="2.5546875" style="219" customWidth="1"/>
    <col min="2034" max="2034" width="2.88671875" style="219" customWidth="1"/>
    <col min="2035" max="2035" width="28" style="219" customWidth="1"/>
    <col min="2036" max="2036" width="19.5546875" style="219" customWidth="1"/>
    <col min="2037" max="2037" width="19" style="219" customWidth="1"/>
    <col min="2038" max="2038" width="17.33203125" style="219" customWidth="1"/>
    <col min="2039" max="2287" width="9.109375" style="219"/>
    <col min="2288" max="2289" width="2.5546875" style="219" customWidth="1"/>
    <col min="2290" max="2290" width="2.88671875" style="219" customWidth="1"/>
    <col min="2291" max="2291" width="28" style="219" customWidth="1"/>
    <col min="2292" max="2292" width="19.5546875" style="219" customWidth="1"/>
    <col min="2293" max="2293" width="19" style="219" customWidth="1"/>
    <col min="2294" max="2294" width="17.33203125" style="219" customWidth="1"/>
    <col min="2295" max="2543" width="9.109375" style="219"/>
    <col min="2544" max="2545" width="2.5546875" style="219" customWidth="1"/>
    <col min="2546" max="2546" width="2.88671875" style="219" customWidth="1"/>
    <col min="2547" max="2547" width="28" style="219" customWidth="1"/>
    <col min="2548" max="2548" width="19.5546875" style="219" customWidth="1"/>
    <col min="2549" max="2549" width="19" style="219" customWidth="1"/>
    <col min="2550" max="2550" width="17.33203125" style="219" customWidth="1"/>
    <col min="2551" max="2799" width="9.109375" style="219"/>
    <col min="2800" max="2801" width="2.5546875" style="219" customWidth="1"/>
    <col min="2802" max="2802" width="2.88671875" style="219" customWidth="1"/>
    <col min="2803" max="2803" width="28" style="219" customWidth="1"/>
    <col min="2804" max="2804" width="19.5546875" style="219" customWidth="1"/>
    <col min="2805" max="2805" width="19" style="219" customWidth="1"/>
    <col min="2806" max="2806" width="17.33203125" style="219" customWidth="1"/>
    <col min="2807" max="3055" width="9.109375" style="219"/>
    <col min="3056" max="3057" width="2.5546875" style="219" customWidth="1"/>
    <col min="3058" max="3058" width="2.88671875" style="219" customWidth="1"/>
    <col min="3059" max="3059" width="28" style="219" customWidth="1"/>
    <col min="3060" max="3060" width="19.5546875" style="219" customWidth="1"/>
    <col min="3061" max="3061" width="19" style="219" customWidth="1"/>
    <col min="3062" max="3062" width="17.33203125" style="219" customWidth="1"/>
    <col min="3063" max="3311" width="9.109375" style="219"/>
    <col min="3312" max="3313" width="2.5546875" style="219" customWidth="1"/>
    <col min="3314" max="3314" width="2.88671875" style="219" customWidth="1"/>
    <col min="3315" max="3315" width="28" style="219" customWidth="1"/>
    <col min="3316" max="3316" width="19.5546875" style="219" customWidth="1"/>
    <col min="3317" max="3317" width="19" style="219" customWidth="1"/>
    <col min="3318" max="3318" width="17.33203125" style="219" customWidth="1"/>
    <col min="3319" max="3567" width="9.109375" style="219"/>
    <col min="3568" max="3569" width="2.5546875" style="219" customWidth="1"/>
    <col min="3570" max="3570" width="2.88671875" style="219" customWidth="1"/>
    <col min="3571" max="3571" width="28" style="219" customWidth="1"/>
    <col min="3572" max="3572" width="19.5546875" style="219" customWidth="1"/>
    <col min="3573" max="3573" width="19" style="219" customWidth="1"/>
    <col min="3574" max="3574" width="17.33203125" style="219" customWidth="1"/>
    <col min="3575" max="3823" width="9.109375" style="219"/>
    <col min="3824" max="3825" width="2.5546875" style="219" customWidth="1"/>
    <col min="3826" max="3826" width="2.88671875" style="219" customWidth="1"/>
    <col min="3827" max="3827" width="28" style="219" customWidth="1"/>
    <col min="3828" max="3828" width="19.5546875" style="219" customWidth="1"/>
    <col min="3829" max="3829" width="19" style="219" customWidth="1"/>
    <col min="3830" max="3830" width="17.33203125" style="219" customWidth="1"/>
    <col min="3831" max="4079" width="9.109375" style="219"/>
    <col min="4080" max="4081" width="2.5546875" style="219" customWidth="1"/>
    <col min="4082" max="4082" width="2.88671875" style="219" customWidth="1"/>
    <col min="4083" max="4083" width="28" style="219" customWidth="1"/>
    <col min="4084" max="4084" width="19.5546875" style="219" customWidth="1"/>
    <col min="4085" max="4085" width="19" style="219" customWidth="1"/>
    <col min="4086" max="4086" width="17.33203125" style="219" customWidth="1"/>
    <col min="4087" max="4335" width="9.109375" style="219"/>
    <col min="4336" max="4337" width="2.5546875" style="219" customWidth="1"/>
    <col min="4338" max="4338" width="2.88671875" style="219" customWidth="1"/>
    <col min="4339" max="4339" width="28" style="219" customWidth="1"/>
    <col min="4340" max="4340" width="19.5546875" style="219" customWidth="1"/>
    <col min="4341" max="4341" width="19" style="219" customWidth="1"/>
    <col min="4342" max="4342" width="17.33203125" style="219" customWidth="1"/>
    <col min="4343" max="4591" width="9.109375" style="219"/>
    <col min="4592" max="4593" width="2.5546875" style="219" customWidth="1"/>
    <col min="4594" max="4594" width="2.88671875" style="219" customWidth="1"/>
    <col min="4595" max="4595" width="28" style="219" customWidth="1"/>
    <col min="4596" max="4596" width="19.5546875" style="219" customWidth="1"/>
    <col min="4597" max="4597" width="19" style="219" customWidth="1"/>
    <col min="4598" max="4598" width="17.33203125" style="219" customWidth="1"/>
    <col min="4599" max="4847" width="9.109375" style="219"/>
    <col min="4848" max="4849" width="2.5546875" style="219" customWidth="1"/>
    <col min="4850" max="4850" width="2.88671875" style="219" customWidth="1"/>
    <col min="4851" max="4851" width="28" style="219" customWidth="1"/>
    <col min="4852" max="4852" width="19.5546875" style="219" customWidth="1"/>
    <col min="4853" max="4853" width="19" style="219" customWidth="1"/>
    <col min="4854" max="4854" width="17.33203125" style="219" customWidth="1"/>
    <col min="4855" max="5103" width="9.109375" style="219"/>
    <col min="5104" max="5105" width="2.5546875" style="219" customWidth="1"/>
    <col min="5106" max="5106" width="2.88671875" style="219" customWidth="1"/>
    <col min="5107" max="5107" width="28" style="219" customWidth="1"/>
    <col min="5108" max="5108" width="19.5546875" style="219" customWidth="1"/>
    <col min="5109" max="5109" width="19" style="219" customWidth="1"/>
    <col min="5110" max="5110" width="17.33203125" style="219" customWidth="1"/>
    <col min="5111" max="5359" width="9.109375" style="219"/>
    <col min="5360" max="5361" width="2.5546875" style="219" customWidth="1"/>
    <col min="5362" max="5362" width="2.88671875" style="219" customWidth="1"/>
    <col min="5363" max="5363" width="28" style="219" customWidth="1"/>
    <col min="5364" max="5364" width="19.5546875" style="219" customWidth="1"/>
    <col min="5365" max="5365" width="19" style="219" customWidth="1"/>
    <col min="5366" max="5366" width="17.33203125" style="219" customWidth="1"/>
    <col min="5367" max="5615" width="9.109375" style="219"/>
    <col min="5616" max="5617" width="2.5546875" style="219" customWidth="1"/>
    <col min="5618" max="5618" width="2.88671875" style="219" customWidth="1"/>
    <col min="5619" max="5619" width="28" style="219" customWidth="1"/>
    <col min="5620" max="5620" width="19.5546875" style="219" customWidth="1"/>
    <col min="5621" max="5621" width="19" style="219" customWidth="1"/>
    <col min="5622" max="5622" width="17.33203125" style="219" customWidth="1"/>
    <col min="5623" max="5871" width="9.109375" style="219"/>
    <col min="5872" max="5873" width="2.5546875" style="219" customWidth="1"/>
    <col min="5874" max="5874" width="2.88671875" style="219" customWidth="1"/>
    <col min="5875" max="5875" width="28" style="219" customWidth="1"/>
    <col min="5876" max="5876" width="19.5546875" style="219" customWidth="1"/>
    <col min="5877" max="5877" width="19" style="219" customWidth="1"/>
    <col min="5878" max="5878" width="17.33203125" style="219" customWidth="1"/>
    <col min="5879" max="6127" width="9.109375" style="219"/>
    <col min="6128" max="6129" width="2.5546875" style="219" customWidth="1"/>
    <col min="6130" max="6130" width="2.88671875" style="219" customWidth="1"/>
    <col min="6131" max="6131" width="28" style="219" customWidth="1"/>
    <col min="6132" max="6132" width="19.5546875" style="219" customWidth="1"/>
    <col min="6133" max="6133" width="19" style="219" customWidth="1"/>
    <col min="6134" max="6134" width="17.33203125" style="219" customWidth="1"/>
    <col min="6135" max="6383" width="9.109375" style="219"/>
    <col min="6384" max="6385" width="2.5546875" style="219" customWidth="1"/>
    <col min="6386" max="6386" width="2.88671875" style="219" customWidth="1"/>
    <col min="6387" max="6387" width="28" style="219" customWidth="1"/>
    <col min="6388" max="6388" width="19.5546875" style="219" customWidth="1"/>
    <col min="6389" max="6389" width="19" style="219" customWidth="1"/>
    <col min="6390" max="6390" width="17.33203125" style="219" customWidth="1"/>
    <col min="6391" max="6639" width="9.109375" style="219"/>
    <col min="6640" max="6641" width="2.5546875" style="219" customWidth="1"/>
    <col min="6642" max="6642" width="2.88671875" style="219" customWidth="1"/>
    <col min="6643" max="6643" width="28" style="219" customWidth="1"/>
    <col min="6644" max="6644" width="19.5546875" style="219" customWidth="1"/>
    <col min="6645" max="6645" width="19" style="219" customWidth="1"/>
    <col min="6646" max="6646" width="17.33203125" style="219" customWidth="1"/>
    <col min="6647" max="6895" width="9.109375" style="219"/>
    <col min="6896" max="6897" width="2.5546875" style="219" customWidth="1"/>
    <col min="6898" max="6898" width="2.88671875" style="219" customWidth="1"/>
    <col min="6899" max="6899" width="28" style="219" customWidth="1"/>
    <col min="6900" max="6900" width="19.5546875" style="219" customWidth="1"/>
    <col min="6901" max="6901" width="19" style="219" customWidth="1"/>
    <col min="6902" max="6902" width="17.33203125" style="219" customWidth="1"/>
    <col min="6903" max="7151" width="9.109375" style="219"/>
    <col min="7152" max="7153" width="2.5546875" style="219" customWidth="1"/>
    <col min="7154" max="7154" width="2.88671875" style="219" customWidth="1"/>
    <col min="7155" max="7155" width="28" style="219" customWidth="1"/>
    <col min="7156" max="7156" width="19.5546875" style="219" customWidth="1"/>
    <col min="7157" max="7157" width="19" style="219" customWidth="1"/>
    <col min="7158" max="7158" width="17.33203125" style="219" customWidth="1"/>
    <col min="7159" max="7407" width="9.109375" style="219"/>
    <col min="7408" max="7409" width="2.5546875" style="219" customWidth="1"/>
    <col min="7410" max="7410" width="2.88671875" style="219" customWidth="1"/>
    <col min="7411" max="7411" width="28" style="219" customWidth="1"/>
    <col min="7412" max="7412" width="19.5546875" style="219" customWidth="1"/>
    <col min="7413" max="7413" width="19" style="219" customWidth="1"/>
    <col min="7414" max="7414" width="17.33203125" style="219" customWidth="1"/>
    <col min="7415" max="7663" width="9.109375" style="219"/>
    <col min="7664" max="7665" width="2.5546875" style="219" customWidth="1"/>
    <col min="7666" max="7666" width="2.88671875" style="219" customWidth="1"/>
    <col min="7667" max="7667" width="28" style="219" customWidth="1"/>
    <col min="7668" max="7668" width="19.5546875" style="219" customWidth="1"/>
    <col min="7669" max="7669" width="19" style="219" customWidth="1"/>
    <col min="7670" max="7670" width="17.33203125" style="219" customWidth="1"/>
    <col min="7671" max="7919" width="9.109375" style="219"/>
    <col min="7920" max="7921" width="2.5546875" style="219" customWidth="1"/>
    <col min="7922" max="7922" width="2.88671875" style="219" customWidth="1"/>
    <col min="7923" max="7923" width="28" style="219" customWidth="1"/>
    <col min="7924" max="7924" width="19.5546875" style="219" customWidth="1"/>
    <col min="7925" max="7925" width="19" style="219" customWidth="1"/>
    <col min="7926" max="7926" width="17.33203125" style="219" customWidth="1"/>
    <col min="7927" max="8175" width="9.109375" style="219"/>
    <col min="8176" max="8177" width="2.5546875" style="219" customWidth="1"/>
    <col min="8178" max="8178" width="2.88671875" style="219" customWidth="1"/>
    <col min="8179" max="8179" width="28" style="219" customWidth="1"/>
    <col min="8180" max="8180" width="19.5546875" style="219" customWidth="1"/>
    <col min="8181" max="8181" width="19" style="219" customWidth="1"/>
    <col min="8182" max="8182" width="17.33203125" style="219" customWidth="1"/>
    <col min="8183" max="8431" width="9.109375" style="219"/>
    <col min="8432" max="8433" width="2.5546875" style="219" customWidth="1"/>
    <col min="8434" max="8434" width="2.88671875" style="219" customWidth="1"/>
    <col min="8435" max="8435" width="28" style="219" customWidth="1"/>
    <col min="8436" max="8436" width="19.5546875" style="219" customWidth="1"/>
    <col min="8437" max="8437" width="19" style="219" customWidth="1"/>
    <col min="8438" max="8438" width="17.33203125" style="219" customWidth="1"/>
    <col min="8439" max="8687" width="9.109375" style="219"/>
    <col min="8688" max="8689" width="2.5546875" style="219" customWidth="1"/>
    <col min="8690" max="8690" width="2.88671875" style="219" customWidth="1"/>
    <col min="8691" max="8691" width="28" style="219" customWidth="1"/>
    <col min="8692" max="8692" width="19.5546875" style="219" customWidth="1"/>
    <col min="8693" max="8693" width="19" style="219" customWidth="1"/>
    <col min="8694" max="8694" width="17.33203125" style="219" customWidth="1"/>
    <col min="8695" max="8943" width="9.109375" style="219"/>
    <col min="8944" max="8945" width="2.5546875" style="219" customWidth="1"/>
    <col min="8946" max="8946" width="2.88671875" style="219" customWidth="1"/>
    <col min="8947" max="8947" width="28" style="219" customWidth="1"/>
    <col min="8948" max="8948" width="19.5546875" style="219" customWidth="1"/>
    <col min="8949" max="8949" width="19" style="219" customWidth="1"/>
    <col min="8950" max="8950" width="17.33203125" style="219" customWidth="1"/>
    <col min="8951" max="9199" width="9.109375" style="219"/>
    <col min="9200" max="9201" width="2.5546875" style="219" customWidth="1"/>
    <col min="9202" max="9202" width="2.88671875" style="219" customWidth="1"/>
    <col min="9203" max="9203" width="28" style="219" customWidth="1"/>
    <col min="9204" max="9204" width="19.5546875" style="219" customWidth="1"/>
    <col min="9205" max="9205" width="19" style="219" customWidth="1"/>
    <col min="9206" max="9206" width="17.33203125" style="219" customWidth="1"/>
    <col min="9207" max="9455" width="9.109375" style="219"/>
    <col min="9456" max="9457" width="2.5546875" style="219" customWidth="1"/>
    <col min="9458" max="9458" width="2.88671875" style="219" customWidth="1"/>
    <col min="9459" max="9459" width="28" style="219" customWidth="1"/>
    <col min="9460" max="9460" width="19.5546875" style="219" customWidth="1"/>
    <col min="9461" max="9461" width="19" style="219" customWidth="1"/>
    <col min="9462" max="9462" width="17.33203125" style="219" customWidth="1"/>
    <col min="9463" max="9711" width="9.109375" style="219"/>
    <col min="9712" max="9713" width="2.5546875" style="219" customWidth="1"/>
    <col min="9714" max="9714" width="2.88671875" style="219" customWidth="1"/>
    <col min="9715" max="9715" width="28" style="219" customWidth="1"/>
    <col min="9716" max="9716" width="19.5546875" style="219" customWidth="1"/>
    <col min="9717" max="9717" width="19" style="219" customWidth="1"/>
    <col min="9718" max="9718" width="17.33203125" style="219" customWidth="1"/>
    <col min="9719" max="9967" width="9.109375" style="219"/>
    <col min="9968" max="9969" width="2.5546875" style="219" customWidth="1"/>
    <col min="9970" max="9970" width="2.88671875" style="219" customWidth="1"/>
    <col min="9971" max="9971" width="28" style="219" customWidth="1"/>
    <col min="9972" max="9972" width="19.5546875" style="219" customWidth="1"/>
    <col min="9973" max="9973" width="19" style="219" customWidth="1"/>
    <col min="9974" max="9974" width="17.33203125" style="219" customWidth="1"/>
    <col min="9975" max="10223" width="9.109375" style="219"/>
    <col min="10224" max="10225" width="2.5546875" style="219" customWidth="1"/>
    <col min="10226" max="10226" width="2.88671875" style="219" customWidth="1"/>
    <col min="10227" max="10227" width="28" style="219" customWidth="1"/>
    <col min="10228" max="10228" width="19.5546875" style="219" customWidth="1"/>
    <col min="10229" max="10229" width="19" style="219" customWidth="1"/>
    <col min="10230" max="10230" width="17.33203125" style="219" customWidth="1"/>
    <col min="10231" max="10479" width="9.109375" style="219"/>
    <col min="10480" max="10481" width="2.5546875" style="219" customWidth="1"/>
    <col min="10482" max="10482" width="2.88671875" style="219" customWidth="1"/>
    <col min="10483" max="10483" width="28" style="219" customWidth="1"/>
    <col min="10484" max="10484" width="19.5546875" style="219" customWidth="1"/>
    <col min="10485" max="10485" width="19" style="219" customWidth="1"/>
    <col min="10486" max="10486" width="17.33203125" style="219" customWidth="1"/>
    <col min="10487" max="10735" width="9.109375" style="219"/>
    <col min="10736" max="10737" width="2.5546875" style="219" customWidth="1"/>
    <col min="10738" max="10738" width="2.88671875" style="219" customWidth="1"/>
    <col min="10739" max="10739" width="28" style="219" customWidth="1"/>
    <col min="10740" max="10740" width="19.5546875" style="219" customWidth="1"/>
    <col min="10741" max="10741" width="19" style="219" customWidth="1"/>
    <col min="10742" max="10742" width="17.33203125" style="219" customWidth="1"/>
    <col min="10743" max="10991" width="9.109375" style="219"/>
    <col min="10992" max="10993" width="2.5546875" style="219" customWidth="1"/>
    <col min="10994" max="10994" width="2.88671875" style="219" customWidth="1"/>
    <col min="10995" max="10995" width="28" style="219" customWidth="1"/>
    <col min="10996" max="10996" width="19.5546875" style="219" customWidth="1"/>
    <col min="10997" max="10997" width="19" style="219" customWidth="1"/>
    <col min="10998" max="10998" width="17.33203125" style="219" customWidth="1"/>
    <col min="10999" max="11247" width="9.109375" style="219"/>
    <col min="11248" max="11249" width="2.5546875" style="219" customWidth="1"/>
    <col min="11250" max="11250" width="2.88671875" style="219" customWidth="1"/>
    <col min="11251" max="11251" width="28" style="219" customWidth="1"/>
    <col min="11252" max="11252" width="19.5546875" style="219" customWidth="1"/>
    <col min="11253" max="11253" width="19" style="219" customWidth="1"/>
    <col min="11254" max="11254" width="17.33203125" style="219" customWidth="1"/>
    <col min="11255" max="11503" width="9.109375" style="219"/>
    <col min="11504" max="11505" width="2.5546875" style="219" customWidth="1"/>
    <col min="11506" max="11506" width="2.88671875" style="219" customWidth="1"/>
    <col min="11507" max="11507" width="28" style="219" customWidth="1"/>
    <col min="11508" max="11508" width="19.5546875" style="219" customWidth="1"/>
    <col min="11509" max="11509" width="19" style="219" customWidth="1"/>
    <col min="11510" max="11510" width="17.33203125" style="219" customWidth="1"/>
    <col min="11511" max="11759" width="9.109375" style="219"/>
    <col min="11760" max="11761" width="2.5546875" style="219" customWidth="1"/>
    <col min="11762" max="11762" width="2.88671875" style="219" customWidth="1"/>
    <col min="11763" max="11763" width="28" style="219" customWidth="1"/>
    <col min="11764" max="11764" width="19.5546875" style="219" customWidth="1"/>
    <col min="11765" max="11765" width="19" style="219" customWidth="1"/>
    <col min="11766" max="11766" width="17.33203125" style="219" customWidth="1"/>
    <col min="11767" max="12015" width="9.109375" style="219"/>
    <col min="12016" max="12017" width="2.5546875" style="219" customWidth="1"/>
    <col min="12018" max="12018" width="2.88671875" style="219" customWidth="1"/>
    <col min="12019" max="12019" width="28" style="219" customWidth="1"/>
    <col min="12020" max="12020" width="19.5546875" style="219" customWidth="1"/>
    <col min="12021" max="12021" width="19" style="219" customWidth="1"/>
    <col min="12022" max="12022" width="17.33203125" style="219" customWidth="1"/>
    <col min="12023" max="12271" width="9.109375" style="219"/>
    <col min="12272" max="12273" width="2.5546875" style="219" customWidth="1"/>
    <col min="12274" max="12274" width="2.88671875" style="219" customWidth="1"/>
    <col min="12275" max="12275" width="28" style="219" customWidth="1"/>
    <col min="12276" max="12276" width="19.5546875" style="219" customWidth="1"/>
    <col min="12277" max="12277" width="19" style="219" customWidth="1"/>
    <col min="12278" max="12278" width="17.33203125" style="219" customWidth="1"/>
    <col min="12279" max="12527" width="9.109375" style="219"/>
    <col min="12528" max="12529" width="2.5546875" style="219" customWidth="1"/>
    <col min="12530" max="12530" width="2.88671875" style="219" customWidth="1"/>
    <col min="12531" max="12531" width="28" style="219" customWidth="1"/>
    <col min="12532" max="12532" width="19.5546875" style="219" customWidth="1"/>
    <col min="12533" max="12533" width="19" style="219" customWidth="1"/>
    <col min="12534" max="12534" width="17.33203125" style="219" customWidth="1"/>
    <col min="12535" max="12783" width="9.109375" style="219"/>
    <col min="12784" max="12785" width="2.5546875" style="219" customWidth="1"/>
    <col min="12786" max="12786" width="2.88671875" style="219" customWidth="1"/>
    <col min="12787" max="12787" width="28" style="219" customWidth="1"/>
    <col min="12788" max="12788" width="19.5546875" style="219" customWidth="1"/>
    <col min="12789" max="12789" width="19" style="219" customWidth="1"/>
    <col min="12790" max="12790" width="17.33203125" style="219" customWidth="1"/>
    <col min="12791" max="13039" width="9.109375" style="219"/>
    <col min="13040" max="13041" width="2.5546875" style="219" customWidth="1"/>
    <col min="13042" max="13042" width="2.88671875" style="219" customWidth="1"/>
    <col min="13043" max="13043" width="28" style="219" customWidth="1"/>
    <col min="13044" max="13044" width="19.5546875" style="219" customWidth="1"/>
    <col min="13045" max="13045" width="19" style="219" customWidth="1"/>
    <col min="13046" max="13046" width="17.33203125" style="219" customWidth="1"/>
    <col min="13047" max="13295" width="9.109375" style="219"/>
    <col min="13296" max="13297" width="2.5546875" style="219" customWidth="1"/>
    <col min="13298" max="13298" width="2.88671875" style="219" customWidth="1"/>
    <col min="13299" max="13299" width="28" style="219" customWidth="1"/>
    <col min="13300" max="13300" width="19.5546875" style="219" customWidth="1"/>
    <col min="13301" max="13301" width="19" style="219" customWidth="1"/>
    <col min="13302" max="13302" width="17.33203125" style="219" customWidth="1"/>
    <col min="13303" max="13551" width="9.109375" style="219"/>
    <col min="13552" max="13553" width="2.5546875" style="219" customWidth="1"/>
    <col min="13554" max="13554" width="2.88671875" style="219" customWidth="1"/>
    <col min="13555" max="13555" width="28" style="219" customWidth="1"/>
    <col min="13556" max="13556" width="19.5546875" style="219" customWidth="1"/>
    <col min="13557" max="13557" width="19" style="219" customWidth="1"/>
    <col min="13558" max="13558" width="17.33203125" style="219" customWidth="1"/>
    <col min="13559" max="13807" width="9.109375" style="219"/>
    <col min="13808" max="13809" width="2.5546875" style="219" customWidth="1"/>
    <col min="13810" max="13810" width="2.88671875" style="219" customWidth="1"/>
    <col min="13811" max="13811" width="28" style="219" customWidth="1"/>
    <col min="13812" max="13812" width="19.5546875" style="219" customWidth="1"/>
    <col min="13813" max="13813" width="19" style="219" customWidth="1"/>
    <col min="13814" max="13814" width="17.33203125" style="219" customWidth="1"/>
    <col min="13815" max="14063" width="9.109375" style="219"/>
    <col min="14064" max="14065" width="2.5546875" style="219" customWidth="1"/>
    <col min="14066" max="14066" width="2.88671875" style="219" customWidth="1"/>
    <col min="14067" max="14067" width="28" style="219" customWidth="1"/>
    <col min="14068" max="14068" width="19.5546875" style="219" customWidth="1"/>
    <col min="14069" max="14069" width="19" style="219" customWidth="1"/>
    <col min="14070" max="14070" width="17.33203125" style="219" customWidth="1"/>
    <col min="14071" max="14319" width="9.109375" style="219"/>
    <col min="14320" max="14321" width="2.5546875" style="219" customWidth="1"/>
    <col min="14322" max="14322" width="2.88671875" style="219" customWidth="1"/>
    <col min="14323" max="14323" width="28" style="219" customWidth="1"/>
    <col min="14324" max="14324" width="19.5546875" style="219" customWidth="1"/>
    <col min="14325" max="14325" width="19" style="219" customWidth="1"/>
    <col min="14326" max="14326" width="17.33203125" style="219" customWidth="1"/>
    <col min="14327" max="14575" width="9.109375" style="219"/>
    <col min="14576" max="14577" width="2.5546875" style="219" customWidth="1"/>
    <col min="14578" max="14578" width="2.88671875" style="219" customWidth="1"/>
    <col min="14579" max="14579" width="28" style="219" customWidth="1"/>
    <col min="14580" max="14580" width="19.5546875" style="219" customWidth="1"/>
    <col min="14581" max="14581" width="19" style="219" customWidth="1"/>
    <col min="14582" max="14582" width="17.33203125" style="219" customWidth="1"/>
    <col min="14583" max="14831" width="9.109375" style="219"/>
    <col min="14832" max="14833" width="2.5546875" style="219" customWidth="1"/>
    <col min="14834" max="14834" width="2.88671875" style="219" customWidth="1"/>
    <col min="14835" max="14835" width="28" style="219" customWidth="1"/>
    <col min="14836" max="14836" width="19.5546875" style="219" customWidth="1"/>
    <col min="14837" max="14837" width="19" style="219" customWidth="1"/>
    <col min="14838" max="14838" width="17.33203125" style="219" customWidth="1"/>
    <col min="14839" max="15087" width="9.109375" style="219"/>
    <col min="15088" max="15089" width="2.5546875" style="219" customWidth="1"/>
    <col min="15090" max="15090" width="2.88671875" style="219" customWidth="1"/>
    <col min="15091" max="15091" width="28" style="219" customWidth="1"/>
    <col min="15092" max="15092" width="19.5546875" style="219" customWidth="1"/>
    <col min="15093" max="15093" width="19" style="219" customWidth="1"/>
    <col min="15094" max="15094" width="17.33203125" style="219" customWidth="1"/>
    <col min="15095" max="15343" width="9.109375" style="219"/>
    <col min="15344" max="15345" width="2.5546875" style="219" customWidth="1"/>
    <col min="15346" max="15346" width="2.88671875" style="219" customWidth="1"/>
    <col min="15347" max="15347" width="28" style="219" customWidth="1"/>
    <col min="15348" max="15348" width="19.5546875" style="219" customWidth="1"/>
    <col min="15349" max="15349" width="19" style="219" customWidth="1"/>
    <col min="15350" max="15350" width="17.33203125" style="219" customWidth="1"/>
    <col min="15351" max="15599" width="9.109375" style="219"/>
    <col min="15600" max="15601" width="2.5546875" style="219" customWidth="1"/>
    <col min="15602" max="15602" width="2.88671875" style="219" customWidth="1"/>
    <col min="15603" max="15603" width="28" style="219" customWidth="1"/>
    <col min="15604" max="15604" width="19.5546875" style="219" customWidth="1"/>
    <col min="15605" max="15605" width="19" style="219" customWidth="1"/>
    <col min="15606" max="15606" width="17.33203125" style="219" customWidth="1"/>
    <col min="15607" max="15855" width="9.109375" style="219"/>
    <col min="15856" max="15857" width="2.5546875" style="219" customWidth="1"/>
    <col min="15858" max="15858" width="2.88671875" style="219" customWidth="1"/>
    <col min="15859" max="15859" width="28" style="219" customWidth="1"/>
    <col min="15860" max="15860" width="19.5546875" style="219" customWidth="1"/>
    <col min="15861" max="15861" width="19" style="219" customWidth="1"/>
    <col min="15862" max="15862" width="17.33203125" style="219" customWidth="1"/>
    <col min="15863" max="16111" width="9.109375" style="219"/>
    <col min="16112" max="16113" width="2.5546875" style="219" customWidth="1"/>
    <col min="16114" max="16114" width="2.88671875" style="219" customWidth="1"/>
    <col min="16115" max="16115" width="28" style="219" customWidth="1"/>
    <col min="16116" max="16116" width="19.5546875" style="219" customWidth="1"/>
    <col min="16117" max="16117" width="19" style="219" customWidth="1"/>
    <col min="16118" max="16118" width="17.33203125" style="219" customWidth="1"/>
    <col min="16119" max="16381" width="9.109375" style="219"/>
    <col min="16382" max="16384" width="9.109375" style="219" customWidth="1"/>
  </cols>
  <sheetData>
    <row r="1" spans="2:7" x14ac:dyDescent="0.15">
      <c r="B1" s="219" t="s">
        <v>423</v>
      </c>
    </row>
    <row r="2" spans="2:7" ht="8.25" customHeight="1" x14ac:dyDescent="0.15"/>
    <row r="3" spans="2:7" x14ac:dyDescent="0.15">
      <c r="B3" s="220" t="s">
        <v>50</v>
      </c>
      <c r="C3" s="221"/>
      <c r="D3" s="221"/>
      <c r="E3" s="221"/>
      <c r="F3" s="221"/>
      <c r="G3" s="221"/>
    </row>
    <row r="4" spans="2:7" x14ac:dyDescent="0.15">
      <c r="B4" s="222" t="s">
        <v>543</v>
      </c>
      <c r="C4" s="221"/>
      <c r="D4" s="221"/>
      <c r="E4" s="221"/>
      <c r="F4" s="221"/>
      <c r="G4" s="221"/>
    </row>
    <row r="5" spans="2:7" x14ac:dyDescent="0.15">
      <c r="G5" s="223" t="s">
        <v>1</v>
      </c>
    </row>
    <row r="6" spans="2:7" x14ac:dyDescent="0.15">
      <c r="B6" s="224" t="s">
        <v>424</v>
      </c>
      <c r="C6" s="225"/>
      <c r="D6" s="225"/>
      <c r="E6" s="225"/>
      <c r="F6" s="225"/>
      <c r="G6" s="226"/>
    </row>
    <row r="7" spans="2:7" x14ac:dyDescent="0.15">
      <c r="B7" s="227" t="s">
        <v>425</v>
      </c>
      <c r="C7" s="228"/>
      <c r="D7" s="228"/>
      <c r="E7" s="229" t="s">
        <v>51</v>
      </c>
      <c r="F7" s="229" t="s">
        <v>52</v>
      </c>
      <c r="G7" s="230" t="s">
        <v>53</v>
      </c>
    </row>
    <row r="8" spans="2:7" s="235" customFormat="1" x14ac:dyDescent="0.15">
      <c r="B8" s="231" t="s">
        <v>54</v>
      </c>
      <c r="C8" s="232"/>
      <c r="D8" s="232"/>
      <c r="E8" s="233">
        <f>SUM(E9,E18,E21)</f>
        <v>650003479</v>
      </c>
      <c r="F8" s="233">
        <f>SUM(F9,F18,F21)</f>
        <v>196212470</v>
      </c>
      <c r="G8" s="234">
        <f t="shared" ref="G8:G18" si="0">E8-F8</f>
        <v>453791009</v>
      </c>
    </row>
    <row r="9" spans="2:7" s="235" customFormat="1" x14ac:dyDescent="0.15">
      <c r="B9" s="224"/>
      <c r="C9" s="225" t="s">
        <v>426</v>
      </c>
      <c r="D9" s="236"/>
      <c r="E9" s="237">
        <f>SUM(E10:E17)</f>
        <v>649877749</v>
      </c>
      <c r="F9" s="237">
        <f>SUM(F10:F17)</f>
        <v>196086740</v>
      </c>
      <c r="G9" s="238">
        <f t="shared" si="0"/>
        <v>453791009</v>
      </c>
    </row>
    <row r="10" spans="2:7" x14ac:dyDescent="0.15">
      <c r="B10" s="239"/>
      <c r="C10" s="240"/>
      <c r="D10" s="241" t="s">
        <v>41</v>
      </c>
      <c r="E10" s="242">
        <f>'06 固定資産明細'!I7</f>
        <v>119836151</v>
      </c>
      <c r="F10" s="242">
        <v>119836151</v>
      </c>
      <c r="G10" s="243">
        <f t="shared" si="0"/>
        <v>0</v>
      </c>
    </row>
    <row r="11" spans="2:7" x14ac:dyDescent="0.15">
      <c r="B11" s="239"/>
      <c r="C11" s="240"/>
      <c r="D11" s="241" t="s">
        <v>42</v>
      </c>
      <c r="E11" s="242">
        <f>'06 固定資産明細'!I8</f>
        <v>523409943</v>
      </c>
      <c r="F11" s="242">
        <v>45148602</v>
      </c>
      <c r="G11" s="243">
        <f t="shared" si="0"/>
        <v>478261341</v>
      </c>
    </row>
    <row r="12" spans="2:7" x14ac:dyDescent="0.15">
      <c r="B12" s="239"/>
      <c r="C12" s="240"/>
      <c r="D12" s="241" t="s">
        <v>43</v>
      </c>
      <c r="E12" s="242">
        <f>'06 固定資産明細'!I9</f>
        <v>3644752</v>
      </c>
      <c r="F12" s="242">
        <v>4600778</v>
      </c>
      <c r="G12" s="243">
        <f t="shared" si="0"/>
        <v>-956026</v>
      </c>
    </row>
    <row r="13" spans="2:7" x14ac:dyDescent="0.15">
      <c r="B13" s="239"/>
      <c r="C13" s="240"/>
      <c r="D13" s="241" t="s">
        <v>44</v>
      </c>
      <c r="E13" s="242">
        <f>'06 固定資産明細'!I10</f>
        <v>2118377</v>
      </c>
      <c r="F13" s="242">
        <v>3632683</v>
      </c>
      <c r="G13" s="243">
        <f t="shared" si="0"/>
        <v>-1514306</v>
      </c>
    </row>
    <row r="14" spans="2:7" x14ac:dyDescent="0.15">
      <c r="B14" s="239"/>
      <c r="C14" s="240"/>
      <c r="D14" s="241" t="s">
        <v>45</v>
      </c>
      <c r="E14" s="242">
        <f>'06 固定資産明細'!I11</f>
        <v>866526</v>
      </c>
      <c r="F14" s="242">
        <v>866526</v>
      </c>
      <c r="G14" s="243">
        <f t="shared" si="0"/>
        <v>0</v>
      </c>
    </row>
    <row r="15" spans="2:7" x14ac:dyDescent="0.15">
      <c r="B15" s="239"/>
      <c r="C15" s="240"/>
      <c r="D15" s="241" t="s">
        <v>46</v>
      </c>
      <c r="E15" s="242">
        <f>'06 固定資産明細'!I12</f>
        <v>2000</v>
      </c>
      <c r="F15" s="242">
        <v>2000</v>
      </c>
      <c r="G15" s="243">
        <f t="shared" si="0"/>
        <v>0</v>
      </c>
    </row>
    <row r="16" spans="2:7" x14ac:dyDescent="0.15">
      <c r="B16" s="239"/>
      <c r="C16" s="240"/>
      <c r="D16" s="241" t="s">
        <v>47</v>
      </c>
      <c r="E16" s="242">
        <f>'06 固定資産明細'!I13</f>
        <v>0</v>
      </c>
      <c r="F16" s="242">
        <v>22000000</v>
      </c>
      <c r="G16" s="243">
        <f t="shared" si="0"/>
        <v>-22000000</v>
      </c>
    </row>
    <row r="17" spans="2:9" x14ac:dyDescent="0.15">
      <c r="B17" s="244"/>
      <c r="D17" s="245"/>
      <c r="E17" s="246"/>
      <c r="F17" s="246"/>
      <c r="G17" s="247"/>
    </row>
    <row r="18" spans="2:9" x14ac:dyDescent="0.15">
      <c r="B18" s="224"/>
      <c r="C18" s="225" t="s">
        <v>427</v>
      </c>
      <c r="D18" s="236"/>
      <c r="E18" s="237">
        <f>SUM(E19:E20)</f>
        <v>0</v>
      </c>
      <c r="F18" s="237">
        <f>SUM(F19:F20)</f>
        <v>0</v>
      </c>
      <c r="G18" s="238">
        <f t="shared" si="0"/>
        <v>0</v>
      </c>
    </row>
    <row r="19" spans="2:9" x14ac:dyDescent="0.15">
      <c r="B19" s="239"/>
      <c r="C19" s="240"/>
      <c r="D19" s="241"/>
      <c r="E19" s="242"/>
      <c r="F19" s="242"/>
      <c r="G19" s="243"/>
    </row>
    <row r="20" spans="2:9" x14ac:dyDescent="0.15">
      <c r="B20" s="239"/>
      <c r="C20" s="240"/>
      <c r="D20" s="241"/>
      <c r="E20" s="242"/>
      <c r="F20" s="242"/>
      <c r="G20" s="243"/>
    </row>
    <row r="21" spans="2:9" s="235" customFormat="1" x14ac:dyDescent="0.15">
      <c r="B21" s="224"/>
      <c r="C21" s="225" t="s">
        <v>428</v>
      </c>
      <c r="D21" s="236"/>
      <c r="E21" s="237">
        <f>SUM(E22:E26)</f>
        <v>125730</v>
      </c>
      <c r="F21" s="237">
        <f>SUM(F22:F26)</f>
        <v>125730</v>
      </c>
      <c r="G21" s="238">
        <f>E21-F21</f>
        <v>0</v>
      </c>
    </row>
    <row r="22" spans="2:9" x14ac:dyDescent="0.15">
      <c r="B22" s="248"/>
      <c r="C22" s="249"/>
      <c r="D22" s="250" t="s">
        <v>48</v>
      </c>
      <c r="E22" s="251">
        <f>'06 固定資産明細'!I19</f>
        <v>72800</v>
      </c>
      <c r="F22" s="251">
        <v>72800</v>
      </c>
      <c r="G22" s="252">
        <f>E22-F22</f>
        <v>0</v>
      </c>
    </row>
    <row r="23" spans="2:9" x14ac:dyDescent="0.15">
      <c r="B23" s="239"/>
      <c r="C23" s="240"/>
      <c r="D23" s="241" t="s">
        <v>429</v>
      </c>
      <c r="E23" s="253">
        <f>'06 固定資産明細'!I20</f>
        <v>0</v>
      </c>
      <c r="F23" s="253">
        <v>0</v>
      </c>
      <c r="G23" s="243">
        <f>E23-F23</f>
        <v>0</v>
      </c>
    </row>
    <row r="24" spans="2:9" x14ac:dyDescent="0.15">
      <c r="B24" s="239"/>
      <c r="C24" s="240"/>
      <c r="D24" s="241" t="s">
        <v>49</v>
      </c>
      <c r="E24" s="242">
        <f>'06 固定資産明細'!I21</f>
        <v>10000</v>
      </c>
      <c r="F24" s="242">
        <v>10000</v>
      </c>
      <c r="G24" s="243">
        <f>E24-F24</f>
        <v>0</v>
      </c>
    </row>
    <row r="25" spans="2:9" x14ac:dyDescent="0.15">
      <c r="B25" s="239"/>
      <c r="C25" s="240"/>
      <c r="D25" s="241" t="s">
        <v>430</v>
      </c>
      <c r="E25" s="242">
        <f>'06 固定資産明細'!I22</f>
        <v>42930</v>
      </c>
      <c r="F25" s="242">
        <v>42930</v>
      </c>
      <c r="G25" s="243">
        <f>E25-F25</f>
        <v>0</v>
      </c>
    </row>
    <row r="26" spans="2:9" x14ac:dyDescent="0.15">
      <c r="B26" s="239"/>
      <c r="C26" s="240"/>
      <c r="D26" s="241"/>
      <c r="E26" s="253"/>
      <c r="F26" s="253"/>
      <c r="G26" s="243"/>
    </row>
    <row r="27" spans="2:9" s="235" customFormat="1" x14ac:dyDescent="0.15">
      <c r="B27" s="224" t="s">
        <v>55</v>
      </c>
      <c r="C27" s="225"/>
      <c r="D27" s="236"/>
      <c r="E27" s="237">
        <f>SUM(E28:E33)</f>
        <v>37243183</v>
      </c>
      <c r="F27" s="237">
        <f>SUM(F28:F33)</f>
        <v>13258404</v>
      </c>
      <c r="G27" s="238">
        <f t="shared" ref="G27:G34" si="1">E27-F27</f>
        <v>23984779</v>
      </c>
    </row>
    <row r="28" spans="2:9" x14ac:dyDescent="0.15">
      <c r="B28" s="239"/>
      <c r="C28" s="240"/>
      <c r="D28" s="241" t="s">
        <v>431</v>
      </c>
      <c r="E28" s="242">
        <v>25985892</v>
      </c>
      <c r="F28" s="242">
        <v>5245480</v>
      </c>
      <c r="G28" s="243">
        <f t="shared" si="1"/>
        <v>20740412</v>
      </c>
    </row>
    <row r="29" spans="2:9" x14ac:dyDescent="0.15">
      <c r="B29" s="239"/>
      <c r="C29" s="240"/>
      <c r="D29" s="241" t="s">
        <v>57</v>
      </c>
      <c r="E29" s="415">
        <v>10139551</v>
      </c>
      <c r="F29" s="242">
        <v>7196474</v>
      </c>
      <c r="G29" s="243">
        <f t="shared" si="1"/>
        <v>2943077</v>
      </c>
      <c r="I29" s="392"/>
    </row>
    <row r="30" spans="2:9" hidden="1" outlineLevel="1" x14ac:dyDescent="0.15">
      <c r="B30" s="239"/>
      <c r="C30" s="240"/>
      <c r="D30" s="241" t="s">
        <v>432</v>
      </c>
      <c r="E30" s="242">
        <v>0</v>
      </c>
      <c r="F30" s="242">
        <v>0</v>
      </c>
      <c r="G30" s="243">
        <f t="shared" si="1"/>
        <v>0</v>
      </c>
    </row>
    <row r="31" spans="2:9" hidden="1" outlineLevel="1" x14ac:dyDescent="0.15">
      <c r="B31" s="239"/>
      <c r="C31" s="240"/>
      <c r="D31" s="241" t="s">
        <v>58</v>
      </c>
      <c r="E31" s="242">
        <v>0</v>
      </c>
      <c r="F31" s="242">
        <v>0</v>
      </c>
      <c r="G31" s="243">
        <f>E31-F31</f>
        <v>0</v>
      </c>
    </row>
    <row r="32" spans="2:9" collapsed="1" x14ac:dyDescent="0.15">
      <c r="B32" s="239"/>
      <c r="C32" s="240"/>
      <c r="D32" s="241" t="s">
        <v>59</v>
      </c>
      <c r="E32" s="242">
        <v>1117740</v>
      </c>
      <c r="F32" s="242">
        <v>816450</v>
      </c>
      <c r="G32" s="243">
        <f t="shared" si="1"/>
        <v>301290</v>
      </c>
    </row>
    <row r="33" spans="2:7" x14ac:dyDescent="0.15">
      <c r="B33" s="254"/>
      <c r="C33" s="255"/>
      <c r="D33" s="256"/>
      <c r="E33" s="257"/>
      <c r="F33" s="257"/>
      <c r="G33" s="258"/>
    </row>
    <row r="34" spans="2:7" s="235" customFormat="1" ht="13.8" thickBot="1" x14ac:dyDescent="0.2">
      <c r="B34" s="259" t="s">
        <v>433</v>
      </c>
      <c r="C34" s="260"/>
      <c r="D34" s="260"/>
      <c r="E34" s="261">
        <f>SUM(E27,E8)</f>
        <v>687246662</v>
      </c>
      <c r="F34" s="261">
        <f>SUM(F27,F8)</f>
        <v>209470874</v>
      </c>
      <c r="G34" s="262">
        <f t="shared" si="1"/>
        <v>477775788</v>
      </c>
    </row>
    <row r="35" spans="2:7" ht="13.8" thickTop="1" x14ac:dyDescent="0.15">
      <c r="B35" s="263" t="s">
        <v>434</v>
      </c>
      <c r="C35" s="264"/>
      <c r="D35" s="264"/>
      <c r="E35" s="264"/>
      <c r="F35" s="264"/>
      <c r="G35" s="265"/>
    </row>
    <row r="36" spans="2:7" x14ac:dyDescent="0.15">
      <c r="B36" s="227" t="s">
        <v>435</v>
      </c>
      <c r="C36" s="228"/>
      <c r="D36" s="228"/>
      <c r="E36" s="229" t="s">
        <v>51</v>
      </c>
      <c r="F36" s="229" t="s">
        <v>52</v>
      </c>
      <c r="G36" s="230" t="s">
        <v>53</v>
      </c>
    </row>
    <row r="37" spans="2:7" s="235" customFormat="1" x14ac:dyDescent="0.15">
      <c r="B37" s="231" t="s">
        <v>60</v>
      </c>
      <c r="C37" s="232"/>
      <c r="D37" s="232"/>
      <c r="E37" s="233">
        <f>SUM(E38:E39)</f>
        <v>100750000</v>
      </c>
      <c r="F37" s="233">
        <f>SUM(F38:F39)</f>
        <v>63750000</v>
      </c>
      <c r="G37" s="234">
        <f>E37-F37</f>
        <v>37000000</v>
      </c>
    </row>
    <row r="38" spans="2:7" x14ac:dyDescent="0.15">
      <c r="B38" s="266"/>
      <c r="C38" s="267"/>
      <c r="D38" s="268" t="s">
        <v>61</v>
      </c>
      <c r="E38" s="269">
        <f>'06 借入金明細'!J16</f>
        <v>100750000</v>
      </c>
      <c r="F38" s="269">
        <v>63750000</v>
      </c>
      <c r="G38" s="270">
        <f>E38-F38</f>
        <v>37000000</v>
      </c>
    </row>
    <row r="39" spans="2:7" x14ac:dyDescent="0.15">
      <c r="B39" s="239"/>
      <c r="C39" s="240"/>
      <c r="D39" s="241"/>
      <c r="E39" s="242"/>
      <c r="F39" s="242"/>
      <c r="G39" s="252"/>
    </row>
    <row r="40" spans="2:7" s="235" customFormat="1" x14ac:dyDescent="0.15">
      <c r="B40" s="224" t="s">
        <v>62</v>
      </c>
      <c r="C40" s="225"/>
      <c r="D40" s="236"/>
      <c r="E40" s="237">
        <f>SUM(E41:E45)</f>
        <v>547064434</v>
      </c>
      <c r="F40" s="237">
        <f>SUM(F41:F45)</f>
        <v>18374201</v>
      </c>
      <c r="G40" s="238">
        <f t="shared" ref="G40:G46" si="2">E40-F40</f>
        <v>528690233</v>
      </c>
    </row>
    <row r="41" spans="2:7" x14ac:dyDescent="0.15">
      <c r="B41" s="239"/>
      <c r="C41" s="240"/>
      <c r="D41" s="241" t="s">
        <v>63</v>
      </c>
      <c r="E41" s="242">
        <f>'06 借入金明細'!J27</f>
        <v>274500000</v>
      </c>
      <c r="F41" s="242">
        <v>3000000</v>
      </c>
      <c r="G41" s="243">
        <f t="shared" si="2"/>
        <v>271500000</v>
      </c>
    </row>
    <row r="42" spans="2:7" x14ac:dyDescent="0.15">
      <c r="B42" s="239"/>
      <c r="C42" s="240"/>
      <c r="D42" s="241" t="s">
        <v>64</v>
      </c>
      <c r="E42" s="242">
        <v>270649131</v>
      </c>
      <c r="F42" s="242">
        <v>14305877</v>
      </c>
      <c r="G42" s="243">
        <f t="shared" si="2"/>
        <v>256343254</v>
      </c>
    </row>
    <row r="43" spans="2:7" x14ac:dyDescent="0.15">
      <c r="B43" s="239"/>
      <c r="C43" s="240"/>
      <c r="D43" s="241" t="s">
        <v>65</v>
      </c>
      <c r="E43" s="242">
        <v>105000</v>
      </c>
      <c r="F43" s="242">
        <v>142000</v>
      </c>
      <c r="G43" s="243">
        <f t="shared" si="2"/>
        <v>-37000</v>
      </c>
    </row>
    <row r="44" spans="2:7" x14ac:dyDescent="0.15">
      <c r="B44" s="239"/>
      <c r="C44" s="240"/>
      <c r="D44" s="241" t="s">
        <v>436</v>
      </c>
      <c r="E44" s="242">
        <v>1810303</v>
      </c>
      <c r="F44" s="242">
        <v>926324</v>
      </c>
      <c r="G44" s="252">
        <f t="shared" si="2"/>
        <v>883979</v>
      </c>
    </row>
    <row r="45" spans="2:7" x14ac:dyDescent="0.15">
      <c r="B45" s="244"/>
      <c r="D45" s="245"/>
      <c r="E45" s="246"/>
      <c r="F45" s="246"/>
      <c r="G45" s="247"/>
    </row>
    <row r="46" spans="2:7" s="235" customFormat="1" ht="13.8" thickBot="1" x14ac:dyDescent="0.2">
      <c r="B46" s="259" t="s">
        <v>437</v>
      </c>
      <c r="C46" s="260"/>
      <c r="D46" s="260"/>
      <c r="E46" s="261">
        <f>SUM(E40,E37)</f>
        <v>647814434</v>
      </c>
      <c r="F46" s="261">
        <f>SUM(F40,F37)</f>
        <v>82124201</v>
      </c>
      <c r="G46" s="262">
        <f t="shared" si="2"/>
        <v>565690233</v>
      </c>
    </row>
    <row r="47" spans="2:7" ht="13.8" thickTop="1" x14ac:dyDescent="0.15">
      <c r="B47" s="231" t="s">
        <v>438</v>
      </c>
      <c r="C47" s="232"/>
      <c r="D47" s="232"/>
      <c r="E47" s="271"/>
      <c r="F47" s="271"/>
      <c r="G47" s="272"/>
    </row>
    <row r="48" spans="2:7" x14ac:dyDescent="0.15">
      <c r="B48" s="227" t="s">
        <v>435</v>
      </c>
      <c r="C48" s="228"/>
      <c r="D48" s="228"/>
      <c r="E48" s="273" t="s">
        <v>51</v>
      </c>
      <c r="F48" s="273" t="s">
        <v>52</v>
      </c>
      <c r="G48" s="274" t="s">
        <v>53</v>
      </c>
    </row>
    <row r="49" spans="2:7" x14ac:dyDescent="0.15">
      <c r="B49" s="224" t="s">
        <v>439</v>
      </c>
      <c r="C49" s="225"/>
      <c r="D49" s="236"/>
      <c r="E49" s="237">
        <f>SUM(E50:E51)</f>
        <v>363294671</v>
      </c>
      <c r="F49" s="237">
        <f>SUM(F50:F51)</f>
        <v>425101616</v>
      </c>
      <c r="G49" s="238">
        <f t="shared" ref="G49:G55" si="3">E49-F49</f>
        <v>-61806945</v>
      </c>
    </row>
    <row r="50" spans="2:7" x14ac:dyDescent="0.15">
      <c r="B50" s="239"/>
      <c r="C50" s="240"/>
      <c r="D50" s="241" t="s">
        <v>7</v>
      </c>
      <c r="E50" s="242">
        <f>'06 基本金明細表'!E31</f>
        <v>354294671</v>
      </c>
      <c r="F50" s="242">
        <v>416101616</v>
      </c>
      <c r="G50" s="243">
        <f t="shared" si="3"/>
        <v>-61806945</v>
      </c>
    </row>
    <row r="51" spans="2:7" x14ac:dyDescent="0.15">
      <c r="B51" s="239"/>
      <c r="C51" s="240"/>
      <c r="D51" s="241" t="s">
        <v>12</v>
      </c>
      <c r="E51" s="242">
        <f>'06 基本金明細表'!E35</f>
        <v>9000000</v>
      </c>
      <c r="F51" s="242">
        <v>9000000</v>
      </c>
      <c r="G51" s="243">
        <f t="shared" si="3"/>
        <v>0</v>
      </c>
    </row>
    <row r="52" spans="2:7" x14ac:dyDescent="0.15">
      <c r="B52" s="224" t="s">
        <v>440</v>
      </c>
      <c r="C52" s="225"/>
      <c r="D52" s="236"/>
      <c r="E52" s="237">
        <f>SUM(E53)</f>
        <v>-323862443</v>
      </c>
      <c r="F52" s="237">
        <f>SUM(F53)</f>
        <v>-297754943</v>
      </c>
      <c r="G52" s="238">
        <f t="shared" si="3"/>
        <v>-26107500</v>
      </c>
    </row>
    <row r="53" spans="2:7" x14ac:dyDescent="0.15">
      <c r="B53" s="231"/>
      <c r="C53" s="232"/>
      <c r="D53" s="275" t="s">
        <v>441</v>
      </c>
      <c r="E53" s="233">
        <f>'06 事業活動'!G124</f>
        <v>-323862443</v>
      </c>
      <c r="F53" s="233">
        <v>-297754943</v>
      </c>
      <c r="G53" s="238">
        <f t="shared" si="3"/>
        <v>-26107500</v>
      </c>
    </row>
    <row r="54" spans="2:7" x14ac:dyDescent="0.15">
      <c r="B54" s="224" t="s">
        <v>442</v>
      </c>
      <c r="C54" s="225"/>
      <c r="D54" s="225"/>
      <c r="E54" s="237">
        <f>SUM(E52,E49)</f>
        <v>39432228</v>
      </c>
      <c r="F54" s="237">
        <f>SUM(F52,F49)</f>
        <v>127346673</v>
      </c>
      <c r="G54" s="238">
        <f t="shared" si="3"/>
        <v>-87914445</v>
      </c>
    </row>
    <row r="55" spans="2:7" s="235" customFormat="1" x14ac:dyDescent="0.15">
      <c r="B55" s="231" t="s">
        <v>443</v>
      </c>
      <c r="C55" s="232"/>
      <c r="D55" s="276"/>
      <c r="E55" s="233">
        <f>SUM(E54,E46)</f>
        <v>687246662</v>
      </c>
      <c r="F55" s="233">
        <f>SUM(F54,F46)</f>
        <v>209470874</v>
      </c>
      <c r="G55" s="234">
        <f t="shared" si="3"/>
        <v>477775788</v>
      </c>
    </row>
    <row r="57" spans="2:7" x14ac:dyDescent="0.15">
      <c r="D57" s="219" t="s">
        <v>444</v>
      </c>
      <c r="E57" s="177">
        <f>E55-E34</f>
        <v>0</v>
      </c>
      <c r="F57" s="219">
        <f>F34-F55</f>
        <v>0</v>
      </c>
      <c r="G57" s="177">
        <f>G34-G55</f>
        <v>0</v>
      </c>
    </row>
  </sheetData>
  <phoneticPr fontId="7"/>
  <printOptions horizontalCentered="1"/>
  <pageMargins left="0.78740157480314965" right="0.59055118110236227" top="0.39370078740157483" bottom="0.27559055118110237" header="0.27559055118110237" footer="0.19685039370078741"/>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7"/>
  <dimension ref="B2:AL50"/>
  <sheetViews>
    <sheetView zoomScaleNormal="100" zoomScaleSheetLayoutView="100" workbookViewId="0"/>
  </sheetViews>
  <sheetFormatPr defaultColWidth="10.33203125" defaultRowHeight="14.4" outlineLevelRow="1" x14ac:dyDescent="0.15"/>
  <cols>
    <col min="1" max="1" width="3.5546875" style="27" customWidth="1"/>
    <col min="2" max="2" width="3.5546875" style="84" customWidth="1"/>
    <col min="3" max="9" width="3.5546875" style="27" customWidth="1"/>
    <col min="10" max="10" width="6.33203125" style="27" customWidth="1"/>
    <col min="11" max="12" width="3.5546875" style="27" customWidth="1"/>
    <col min="13" max="13" width="2.5546875" style="27" customWidth="1"/>
    <col min="14" max="16" width="4.33203125" style="27" customWidth="1"/>
    <col min="17" max="17" width="2.109375" style="27" customWidth="1"/>
    <col min="18" max="18" width="2" style="27" customWidth="1"/>
    <col min="19" max="21" width="4.5546875" style="27" customWidth="1"/>
    <col min="22" max="22" width="1.5546875" style="27" customWidth="1"/>
    <col min="23" max="23" width="1.44140625" style="27" customWidth="1"/>
    <col min="24" max="26" width="4.5546875" style="27" customWidth="1"/>
    <col min="27" max="27" width="1.88671875" style="27" customWidth="1"/>
    <col min="28" max="35" width="3.5546875" style="27" customWidth="1"/>
    <col min="36" max="36" width="10.33203125" style="27"/>
    <col min="37" max="37" width="30.109375" style="27" bestFit="1" customWidth="1"/>
    <col min="38" max="38" width="11.77734375" style="27" bestFit="1" customWidth="1"/>
    <col min="39" max="16384" width="10.33203125" style="27"/>
  </cols>
  <sheetData>
    <row r="2" spans="2:34" x14ac:dyDescent="0.15">
      <c r="B2" s="83" t="s">
        <v>195</v>
      </c>
    </row>
    <row r="3" spans="2:34" ht="8.4" customHeight="1" x14ac:dyDescent="0.15"/>
    <row r="4" spans="2:34" x14ac:dyDescent="0.15">
      <c r="B4" s="84" t="s">
        <v>180</v>
      </c>
    </row>
    <row r="5" spans="2:34" x14ac:dyDescent="0.15">
      <c r="C5" s="27" t="s">
        <v>181</v>
      </c>
    </row>
    <row r="6" spans="2:34" ht="30" customHeight="1" x14ac:dyDescent="0.15">
      <c r="D6" s="467" t="s">
        <v>182</v>
      </c>
      <c r="E6" s="467"/>
      <c r="F6" s="467"/>
      <c r="G6" s="467"/>
      <c r="H6" s="467"/>
      <c r="J6" s="454" t="s">
        <v>231</v>
      </c>
      <c r="K6" s="454"/>
      <c r="L6" s="454"/>
      <c r="M6" s="454"/>
      <c r="N6" s="454"/>
      <c r="O6" s="454"/>
      <c r="P6" s="454"/>
      <c r="Q6" s="454"/>
      <c r="R6" s="454"/>
      <c r="S6" s="454"/>
      <c r="T6" s="454"/>
      <c r="U6" s="454"/>
      <c r="V6" s="454"/>
      <c r="W6" s="454"/>
      <c r="X6" s="454"/>
      <c r="Y6" s="454"/>
      <c r="Z6" s="454"/>
      <c r="AA6" s="454"/>
    </row>
    <row r="7" spans="2:34" ht="26.4" customHeight="1" x14ac:dyDescent="0.15">
      <c r="D7" s="467" t="s">
        <v>183</v>
      </c>
      <c r="E7" s="467"/>
      <c r="F7" s="467"/>
      <c r="G7" s="467"/>
      <c r="H7" s="467"/>
      <c r="J7" s="453" t="s">
        <v>548</v>
      </c>
      <c r="K7" s="454"/>
      <c r="L7" s="454"/>
      <c r="M7" s="454"/>
      <c r="N7" s="454"/>
      <c r="O7" s="454"/>
      <c r="P7" s="454"/>
      <c r="Q7" s="454"/>
      <c r="R7" s="454"/>
      <c r="S7" s="454"/>
      <c r="T7" s="454"/>
      <c r="U7" s="454"/>
      <c r="V7" s="454"/>
      <c r="W7" s="454"/>
      <c r="X7" s="454"/>
      <c r="Y7" s="454"/>
      <c r="Z7" s="454"/>
      <c r="AA7" s="454"/>
    </row>
    <row r="8" spans="2:34" x14ac:dyDescent="0.15">
      <c r="C8" s="27" t="s">
        <v>228</v>
      </c>
    </row>
    <row r="9" spans="2:34" x14ac:dyDescent="0.15">
      <c r="D9" s="468" t="s">
        <v>188</v>
      </c>
      <c r="E9" s="468"/>
      <c r="F9" s="468"/>
      <c r="G9" s="468"/>
      <c r="H9" s="468"/>
      <c r="I9" s="468"/>
      <c r="J9" s="468"/>
      <c r="L9" s="27" t="s">
        <v>189</v>
      </c>
    </row>
    <row r="10" spans="2:34" x14ac:dyDescent="0.15">
      <c r="C10" s="27" t="s">
        <v>229</v>
      </c>
    </row>
    <row r="11" spans="2:34" ht="14.4" customHeight="1" x14ac:dyDescent="0.15">
      <c r="D11" s="468" t="s">
        <v>186</v>
      </c>
      <c r="E11" s="468"/>
      <c r="F11" s="468"/>
      <c r="G11" s="468"/>
      <c r="H11" s="468"/>
      <c r="I11" s="468"/>
      <c r="J11" s="468"/>
      <c r="K11" s="470"/>
      <c r="L11" s="470"/>
      <c r="M11" s="470"/>
      <c r="N11" s="470"/>
      <c r="O11" s="470"/>
      <c r="P11" s="470"/>
      <c r="Q11" s="470"/>
      <c r="R11" s="470"/>
      <c r="S11" s="470"/>
      <c r="T11" s="470"/>
      <c r="U11" s="470"/>
      <c r="V11" s="470"/>
      <c r="W11" s="470"/>
      <c r="X11" s="470"/>
      <c r="Y11" s="470"/>
      <c r="Z11" s="470"/>
    </row>
    <row r="13" spans="2:34" x14ac:dyDescent="0.15">
      <c r="B13" s="84" t="s">
        <v>224</v>
      </c>
      <c r="S13" s="469"/>
      <c r="T13" s="469"/>
      <c r="U13" s="469"/>
      <c r="V13" s="469"/>
      <c r="W13" s="469"/>
    </row>
    <row r="14" spans="2:34" ht="14.4" customHeight="1" x14ac:dyDescent="0.15">
      <c r="D14" s="453" t="s">
        <v>190</v>
      </c>
      <c r="E14" s="454"/>
      <c r="F14" s="454"/>
      <c r="G14" s="454"/>
      <c r="H14" s="454"/>
      <c r="I14" s="454"/>
      <c r="J14" s="454"/>
      <c r="K14" s="454"/>
      <c r="L14" s="454"/>
      <c r="M14" s="454"/>
      <c r="N14" s="454"/>
      <c r="O14" s="454"/>
      <c r="P14" s="454"/>
      <c r="Q14" s="454"/>
      <c r="R14" s="454"/>
      <c r="S14" s="454"/>
      <c r="T14" s="454"/>
      <c r="U14" s="454"/>
      <c r="V14" s="454"/>
      <c r="W14" s="454"/>
      <c r="X14" s="454"/>
      <c r="Y14" s="454"/>
    </row>
    <row r="15" spans="2:34" ht="17.850000000000001" customHeight="1" x14ac:dyDescent="0.15">
      <c r="D15" s="346"/>
      <c r="E15" s="346"/>
      <c r="F15" s="346"/>
      <c r="G15" s="346"/>
      <c r="H15" s="346"/>
      <c r="I15" s="346"/>
      <c r="J15" s="346"/>
      <c r="K15" s="346"/>
      <c r="L15" s="346"/>
      <c r="M15" s="346"/>
      <c r="N15" s="346"/>
      <c r="O15" s="346"/>
      <c r="P15" s="346"/>
      <c r="Q15" s="346"/>
      <c r="R15" s="346"/>
      <c r="S15" s="346"/>
      <c r="T15" s="346"/>
      <c r="U15" s="346"/>
      <c r="V15" s="346"/>
      <c r="W15" s="346"/>
      <c r="X15" s="346"/>
      <c r="Y15" s="346"/>
    </row>
    <row r="16" spans="2:34" x14ac:dyDescent="0.15">
      <c r="B16" s="84" t="s">
        <v>225</v>
      </c>
      <c r="N16" s="459">
        <f>'06 固定資産明細'!H25</f>
        <v>30423106</v>
      </c>
      <c r="O16" s="459"/>
      <c r="P16" s="459"/>
      <c r="Q16" s="459"/>
      <c r="R16" s="459"/>
      <c r="S16" s="27" t="s">
        <v>184</v>
      </c>
      <c r="AD16" s="85" t="s">
        <v>263</v>
      </c>
      <c r="AE16" s="85"/>
      <c r="AF16" s="85"/>
      <c r="AG16" s="85"/>
      <c r="AH16" s="85"/>
    </row>
    <row r="18" spans="2:38" x14ac:dyDescent="0.15">
      <c r="B18" s="84" t="s">
        <v>226</v>
      </c>
      <c r="N18" s="459">
        <v>0</v>
      </c>
      <c r="O18" s="459"/>
      <c r="P18" s="459"/>
      <c r="Q18" s="459"/>
      <c r="R18" s="459"/>
      <c r="S18" s="27" t="s">
        <v>184</v>
      </c>
    </row>
    <row r="19" spans="2:38" x14ac:dyDescent="0.15">
      <c r="AK19" s="27" t="s">
        <v>549</v>
      </c>
      <c r="AL19" s="27" t="s">
        <v>559</v>
      </c>
    </row>
    <row r="20" spans="2:38" ht="14.4" customHeight="1" x14ac:dyDescent="0.15">
      <c r="B20" s="84" t="s">
        <v>227</v>
      </c>
      <c r="N20" s="111"/>
      <c r="O20" s="111"/>
      <c r="P20" s="111"/>
      <c r="Q20" s="111"/>
      <c r="R20" s="111"/>
      <c r="S20" s="111"/>
      <c r="T20" s="111"/>
      <c r="U20" s="111"/>
      <c r="V20" s="111"/>
      <c r="W20" s="111"/>
      <c r="AK20" s="413" t="s">
        <v>550</v>
      </c>
      <c r="AL20" s="414">
        <v>376870864</v>
      </c>
    </row>
    <row r="21" spans="2:38" ht="14.4" customHeight="1" x14ac:dyDescent="0.15">
      <c r="L21" s="27" t="s">
        <v>560</v>
      </c>
      <c r="N21" s="465">
        <v>119836151</v>
      </c>
      <c r="O21" s="465"/>
      <c r="P21" s="465"/>
      <c r="Q21" s="465"/>
      <c r="R21" s="465"/>
      <c r="S21" s="27" t="s">
        <v>184</v>
      </c>
      <c r="T21" s="111"/>
      <c r="U21" s="111"/>
      <c r="V21" s="111"/>
      <c r="W21" s="111"/>
      <c r="AK21" s="413" t="s">
        <v>551</v>
      </c>
      <c r="AL21" s="414">
        <v>55905081</v>
      </c>
    </row>
    <row r="22" spans="2:38" ht="14.4" customHeight="1" x14ac:dyDescent="0.15">
      <c r="L22" s="27" t="s">
        <v>558</v>
      </c>
      <c r="N22" s="465">
        <f>SUM(AL20:AL26)</f>
        <v>521981192</v>
      </c>
      <c r="O22" s="465"/>
      <c r="P22" s="465"/>
      <c r="Q22" s="465"/>
      <c r="R22" s="465"/>
      <c r="S22" s="27" t="s">
        <v>184</v>
      </c>
      <c r="T22" s="111"/>
      <c r="U22" s="111"/>
      <c r="V22" s="111"/>
      <c r="W22" s="111"/>
      <c r="AK22" s="413" t="s">
        <v>552</v>
      </c>
      <c r="AL22" s="414">
        <v>37260252</v>
      </c>
    </row>
    <row r="23" spans="2:38" x14ac:dyDescent="0.15">
      <c r="AK23" s="413" t="s">
        <v>553</v>
      </c>
      <c r="AL23" s="414">
        <v>10039468</v>
      </c>
    </row>
    <row r="24" spans="2:38" x14ac:dyDescent="0.15">
      <c r="B24" s="84" t="s">
        <v>459</v>
      </c>
      <c r="AK24" s="413" t="s">
        <v>554</v>
      </c>
      <c r="AL24" s="414">
        <v>14127395</v>
      </c>
    </row>
    <row r="25" spans="2:38" x14ac:dyDescent="0.15">
      <c r="N25" s="459">
        <f>'06 基本金明細表'!F41</f>
        <v>326078984</v>
      </c>
      <c r="O25" s="459"/>
      <c r="P25" s="459"/>
      <c r="Q25" s="459"/>
      <c r="R25" s="459"/>
      <c r="S25" s="27" t="s">
        <v>184</v>
      </c>
      <c r="AD25" s="85" t="s">
        <v>264</v>
      </c>
      <c r="AK25" s="413" t="s">
        <v>555</v>
      </c>
      <c r="AL25" s="414">
        <v>25457632</v>
      </c>
    </row>
    <row r="26" spans="2:38" x14ac:dyDescent="0.15">
      <c r="N26" s="111"/>
      <c r="O26" s="111"/>
      <c r="P26" s="111"/>
      <c r="Q26" s="111"/>
      <c r="R26" s="111"/>
      <c r="AK26" s="413" t="s">
        <v>556</v>
      </c>
      <c r="AL26" s="414">
        <v>2320500</v>
      </c>
    </row>
    <row r="27" spans="2:38" x14ac:dyDescent="0.15">
      <c r="B27" s="474" t="s">
        <v>460</v>
      </c>
      <c r="C27" s="475"/>
      <c r="D27" s="475"/>
      <c r="E27" s="475"/>
      <c r="F27" s="475"/>
      <c r="G27" s="475"/>
      <c r="H27" s="475"/>
      <c r="I27" s="475"/>
      <c r="J27" s="475"/>
      <c r="K27" s="475"/>
      <c r="L27" s="475"/>
      <c r="M27" s="475"/>
      <c r="N27" s="475"/>
      <c r="O27" s="475"/>
      <c r="P27" s="475"/>
      <c r="Q27" s="475"/>
      <c r="R27" s="475"/>
      <c r="S27" s="475"/>
      <c r="T27" s="475"/>
      <c r="U27" s="475"/>
      <c r="V27" s="475"/>
      <c r="W27" s="475"/>
      <c r="X27" s="475"/>
      <c r="Y27" s="475"/>
      <c r="Z27" s="475"/>
      <c r="AA27" s="475"/>
    </row>
    <row r="28" spans="2:38" ht="30.6" hidden="1" customHeight="1" outlineLevel="1" x14ac:dyDescent="0.15">
      <c r="C28" s="454" t="s">
        <v>512</v>
      </c>
      <c r="D28" s="463"/>
      <c r="E28" s="463"/>
      <c r="F28" s="463"/>
      <c r="G28" s="463"/>
      <c r="H28" s="463"/>
      <c r="I28" s="463"/>
      <c r="J28" s="463"/>
      <c r="K28" s="463"/>
      <c r="L28" s="463"/>
      <c r="M28" s="463"/>
      <c r="N28" s="463"/>
      <c r="O28" s="463"/>
      <c r="P28" s="463"/>
      <c r="Q28" s="463"/>
      <c r="R28" s="463"/>
      <c r="S28" s="463"/>
      <c r="T28" s="463"/>
      <c r="U28" s="463"/>
      <c r="V28" s="463"/>
      <c r="W28" s="463"/>
      <c r="X28" s="463"/>
      <c r="Y28" s="463"/>
      <c r="Z28" s="463"/>
      <c r="AA28" s="463"/>
      <c r="AK28" s="413" t="s">
        <v>557</v>
      </c>
      <c r="AL28" s="414">
        <v>1418751</v>
      </c>
    </row>
    <row r="29" spans="2:38" ht="14.4" customHeight="1" collapsed="1" x14ac:dyDescent="0.15">
      <c r="C29" s="346"/>
      <c r="D29" s="411"/>
      <c r="E29" s="411"/>
      <c r="F29" s="411"/>
      <c r="G29" s="411"/>
      <c r="H29" s="411"/>
      <c r="I29" s="411"/>
      <c r="J29" s="411"/>
      <c r="K29" s="411"/>
      <c r="L29" s="411"/>
      <c r="M29" s="411"/>
      <c r="N29" s="411"/>
      <c r="O29" s="411"/>
      <c r="P29" s="411"/>
      <c r="Q29" s="411"/>
      <c r="R29" s="411"/>
      <c r="S29" s="466" t="s">
        <v>190</v>
      </c>
      <c r="T29" s="466"/>
      <c r="U29" s="466"/>
      <c r="V29" s="466"/>
      <c r="W29" s="466"/>
      <c r="X29" s="411"/>
      <c r="Y29" s="411"/>
      <c r="Z29" s="411"/>
      <c r="AA29" s="411"/>
    </row>
    <row r="30" spans="2:38" x14ac:dyDescent="0.15">
      <c r="N30" s="412"/>
      <c r="O30" s="412"/>
      <c r="P30" s="412"/>
      <c r="Q30" s="412"/>
      <c r="R30" s="412"/>
    </row>
    <row r="31" spans="2:38" x14ac:dyDescent="0.15">
      <c r="B31" s="84" t="s">
        <v>461</v>
      </c>
    </row>
    <row r="32" spans="2:38" x14ac:dyDescent="0.15">
      <c r="C32" s="27" t="s">
        <v>213</v>
      </c>
    </row>
    <row r="33" spans="3:21" x14ac:dyDescent="0.15">
      <c r="D33" s="27" t="s">
        <v>230</v>
      </c>
    </row>
    <row r="34" spans="3:21" x14ac:dyDescent="0.15">
      <c r="P34" s="28" t="s">
        <v>185</v>
      </c>
    </row>
    <row r="35" spans="3:21" x14ac:dyDescent="0.15">
      <c r="E35" s="460" t="s">
        <v>187</v>
      </c>
      <c r="F35" s="460"/>
      <c r="G35" s="460"/>
      <c r="H35" s="460"/>
      <c r="I35" s="460"/>
      <c r="J35" s="460"/>
      <c r="K35" s="461"/>
      <c r="L35" s="461"/>
      <c r="M35" s="461" t="s">
        <v>194</v>
      </c>
      <c r="N35" s="462"/>
      <c r="O35" s="462"/>
      <c r="P35" s="462"/>
      <c r="Q35" s="462"/>
    </row>
    <row r="36" spans="3:21" ht="13.65" customHeight="1" x14ac:dyDescent="0.15">
      <c r="E36" s="471" t="s">
        <v>191</v>
      </c>
      <c r="F36" s="471"/>
      <c r="G36" s="471"/>
      <c r="H36" s="471"/>
      <c r="I36" s="471"/>
      <c r="J36" s="471"/>
      <c r="K36" s="472"/>
      <c r="L36" s="472"/>
      <c r="M36" s="473">
        <v>428900</v>
      </c>
      <c r="N36" s="473"/>
      <c r="O36" s="473"/>
      <c r="P36" s="473"/>
      <c r="Q36" s="473"/>
    </row>
    <row r="37" spans="3:21" ht="18" customHeight="1" x14ac:dyDescent="0.15">
      <c r="E37" s="471" t="s">
        <v>192</v>
      </c>
      <c r="F37" s="471"/>
      <c r="G37" s="471"/>
      <c r="H37" s="471"/>
      <c r="I37" s="471"/>
      <c r="J37" s="471"/>
      <c r="K37" s="472"/>
      <c r="L37" s="472"/>
      <c r="M37" s="473">
        <v>97226</v>
      </c>
      <c r="N37" s="473"/>
      <c r="O37" s="473"/>
      <c r="P37" s="473"/>
      <c r="Q37" s="473"/>
    </row>
    <row r="38" spans="3:21" x14ac:dyDescent="0.15">
      <c r="E38" s="460" t="s">
        <v>193</v>
      </c>
      <c r="F38" s="460"/>
      <c r="G38" s="460"/>
      <c r="H38" s="460"/>
      <c r="I38" s="460"/>
      <c r="J38" s="460"/>
      <c r="K38" s="461"/>
      <c r="L38" s="461"/>
      <c r="M38" s="457">
        <f>M36-M37</f>
        <v>331674</v>
      </c>
      <c r="N38" s="458"/>
      <c r="O38" s="458"/>
      <c r="P38" s="458"/>
      <c r="Q38" s="458"/>
    </row>
    <row r="39" spans="3:21" ht="11.25" customHeight="1" x14ac:dyDescent="0.15"/>
    <row r="40" spans="3:21" x14ac:dyDescent="0.15">
      <c r="C40" s="27" t="s">
        <v>214</v>
      </c>
    </row>
    <row r="41" spans="3:21" ht="18" customHeight="1" x14ac:dyDescent="0.15">
      <c r="E41" s="461" t="s">
        <v>201</v>
      </c>
      <c r="F41" s="461"/>
      <c r="G41" s="461"/>
      <c r="H41" s="461"/>
      <c r="I41" s="461"/>
      <c r="J41" s="464"/>
      <c r="K41" s="460" t="s">
        <v>215</v>
      </c>
      <c r="L41" s="460"/>
      <c r="M41" s="460"/>
      <c r="N41" s="460"/>
      <c r="O41" s="460"/>
      <c r="P41" s="460"/>
      <c r="Q41" s="460"/>
      <c r="R41" s="460"/>
      <c r="S41" s="460"/>
      <c r="T41" s="460"/>
      <c r="U41" s="460"/>
    </row>
    <row r="42" spans="3:21" ht="19.5" customHeight="1" x14ac:dyDescent="0.15">
      <c r="E42" s="432" t="s">
        <v>197</v>
      </c>
      <c r="F42" s="432"/>
      <c r="G42" s="432"/>
      <c r="H42" s="432"/>
      <c r="I42" s="432"/>
      <c r="J42" s="433"/>
      <c r="K42" s="439" t="s">
        <v>232</v>
      </c>
      <c r="L42" s="439"/>
      <c r="M42" s="439"/>
      <c r="N42" s="439"/>
      <c r="O42" s="439"/>
      <c r="P42" s="439"/>
      <c r="Q42" s="439"/>
      <c r="R42" s="439"/>
      <c r="S42" s="439"/>
      <c r="T42" s="439"/>
      <c r="U42" s="439"/>
    </row>
    <row r="43" spans="3:21" ht="20.25" customHeight="1" x14ac:dyDescent="0.15">
      <c r="E43" s="432" t="s">
        <v>196</v>
      </c>
      <c r="F43" s="432"/>
      <c r="G43" s="432"/>
      <c r="H43" s="432"/>
      <c r="I43" s="432"/>
      <c r="J43" s="433"/>
      <c r="K43" s="439" t="s">
        <v>233</v>
      </c>
      <c r="L43" s="439"/>
      <c r="M43" s="439"/>
      <c r="N43" s="439"/>
      <c r="O43" s="439"/>
      <c r="P43" s="439"/>
      <c r="Q43" s="439"/>
      <c r="R43" s="439"/>
      <c r="S43" s="439"/>
      <c r="T43" s="439"/>
      <c r="U43" s="439"/>
    </row>
    <row r="44" spans="3:21" ht="19.5" customHeight="1" x14ac:dyDescent="0.15">
      <c r="E44" s="432" t="s">
        <v>198</v>
      </c>
      <c r="F44" s="432"/>
      <c r="G44" s="432"/>
      <c r="H44" s="432"/>
      <c r="I44" s="432"/>
      <c r="J44" s="433"/>
      <c r="K44" s="455" t="s">
        <v>488</v>
      </c>
      <c r="L44" s="456"/>
      <c r="M44" s="456"/>
      <c r="N44" s="456"/>
      <c r="O44" s="456"/>
      <c r="P44" s="456"/>
      <c r="Q44" s="456"/>
      <c r="R44" s="456"/>
      <c r="S44" s="456"/>
      <c r="T44" s="456"/>
      <c r="U44" s="456"/>
    </row>
    <row r="45" spans="3:21" ht="18" customHeight="1" x14ac:dyDescent="0.15">
      <c r="E45" s="432" t="s">
        <v>199</v>
      </c>
      <c r="F45" s="432"/>
      <c r="G45" s="432"/>
      <c r="H45" s="432"/>
      <c r="I45" s="432"/>
      <c r="J45" s="433"/>
      <c r="K45" s="456" t="s">
        <v>234</v>
      </c>
      <c r="L45" s="456"/>
      <c r="M45" s="456"/>
      <c r="N45" s="456"/>
      <c r="O45" s="456"/>
      <c r="P45" s="456"/>
      <c r="Q45" s="456"/>
      <c r="R45" s="456"/>
      <c r="S45" s="456"/>
      <c r="T45" s="456"/>
      <c r="U45" s="456"/>
    </row>
    <row r="46" spans="3:21" ht="18" customHeight="1" x14ac:dyDescent="0.15">
      <c r="E46" s="437" t="s">
        <v>202</v>
      </c>
      <c r="F46" s="437"/>
      <c r="G46" s="437"/>
      <c r="H46" s="437"/>
      <c r="I46" s="437"/>
      <c r="J46" s="438"/>
      <c r="K46" s="439" t="s">
        <v>203</v>
      </c>
      <c r="L46" s="439"/>
      <c r="M46" s="439"/>
      <c r="N46" s="439"/>
      <c r="O46" s="439"/>
      <c r="P46" s="439"/>
      <c r="Q46" s="439"/>
      <c r="R46" s="439"/>
      <c r="S46" s="439"/>
      <c r="T46" s="439"/>
      <c r="U46" s="439"/>
    </row>
    <row r="47" spans="3:21" ht="18" customHeight="1" x14ac:dyDescent="0.15">
      <c r="E47" s="432" t="s">
        <v>200</v>
      </c>
      <c r="F47" s="432"/>
      <c r="G47" s="432"/>
      <c r="H47" s="432"/>
      <c r="I47" s="432"/>
      <c r="J47" s="433"/>
      <c r="K47" s="434" t="s">
        <v>472</v>
      </c>
      <c r="L47" s="435"/>
      <c r="M47" s="435"/>
      <c r="N47" s="436"/>
      <c r="O47" s="434" t="s">
        <v>473</v>
      </c>
      <c r="P47" s="435"/>
      <c r="Q47" s="435"/>
      <c r="R47" s="436"/>
      <c r="S47" s="434" t="s">
        <v>474</v>
      </c>
      <c r="T47" s="435"/>
      <c r="U47" s="436"/>
    </row>
    <row r="48" spans="3:21" ht="33.6" customHeight="1" x14ac:dyDescent="0.15">
      <c r="E48" s="444" t="s">
        <v>477</v>
      </c>
      <c r="F48" s="445"/>
      <c r="G48" s="445"/>
      <c r="H48" s="445"/>
      <c r="I48" s="445"/>
      <c r="J48" s="446"/>
      <c r="K48" s="450">
        <v>3000000</v>
      </c>
      <c r="L48" s="451"/>
      <c r="M48" s="451"/>
      <c r="N48" s="452"/>
      <c r="O48" s="440" t="s">
        <v>475</v>
      </c>
      <c r="P48" s="441"/>
      <c r="Q48" s="441"/>
      <c r="R48" s="442"/>
      <c r="S48" s="443">
        <f>'06 借入金明細'!J13</f>
        <v>60750000</v>
      </c>
      <c r="T48" s="441"/>
      <c r="U48" s="442"/>
    </row>
    <row r="49" spans="5:21" ht="18" customHeight="1" x14ac:dyDescent="0.15">
      <c r="E49" s="447"/>
      <c r="F49" s="448"/>
      <c r="G49" s="448"/>
      <c r="H49" s="448"/>
      <c r="I49" s="448"/>
      <c r="J49" s="449"/>
      <c r="K49" s="447"/>
      <c r="L49" s="448"/>
      <c r="M49" s="448"/>
      <c r="N49" s="449"/>
      <c r="O49" s="440" t="s">
        <v>476</v>
      </c>
      <c r="P49" s="441"/>
      <c r="Q49" s="441"/>
      <c r="R49" s="442"/>
      <c r="S49" s="443">
        <v>3000000</v>
      </c>
      <c r="T49" s="441"/>
      <c r="U49" s="442"/>
    </row>
    <row r="50" spans="5:21" ht="24.75" customHeight="1" x14ac:dyDescent="0.15"/>
  </sheetData>
  <mergeCells count="46">
    <mergeCell ref="S13:W13"/>
    <mergeCell ref="D11:Z11"/>
    <mergeCell ref="E44:J44"/>
    <mergeCell ref="E45:J45"/>
    <mergeCell ref="N18:R18"/>
    <mergeCell ref="E36:L36"/>
    <mergeCell ref="M36:Q36"/>
    <mergeCell ref="E42:J42"/>
    <mergeCell ref="E35:L35"/>
    <mergeCell ref="M37:Q37"/>
    <mergeCell ref="E37:L37"/>
    <mergeCell ref="B27:AA27"/>
    <mergeCell ref="E43:J43"/>
    <mergeCell ref="K41:U41"/>
    <mergeCell ref="K42:U42"/>
    <mergeCell ref="K43:U43"/>
    <mergeCell ref="D6:H6"/>
    <mergeCell ref="D7:H7"/>
    <mergeCell ref="J6:AA6"/>
    <mergeCell ref="J7:AA7"/>
    <mergeCell ref="D9:J9"/>
    <mergeCell ref="D14:Y14"/>
    <mergeCell ref="K44:U44"/>
    <mergeCell ref="M38:Q38"/>
    <mergeCell ref="K45:U45"/>
    <mergeCell ref="N25:R25"/>
    <mergeCell ref="N16:R16"/>
    <mergeCell ref="E38:L38"/>
    <mergeCell ref="M35:Q35"/>
    <mergeCell ref="C28:AA28"/>
    <mergeCell ref="E41:J41"/>
    <mergeCell ref="N21:R21"/>
    <mergeCell ref="S29:W29"/>
    <mergeCell ref="N22:R22"/>
    <mergeCell ref="O48:R48"/>
    <mergeCell ref="O49:R49"/>
    <mergeCell ref="S48:U48"/>
    <mergeCell ref="S49:U49"/>
    <mergeCell ref="E48:J49"/>
    <mergeCell ref="K48:N49"/>
    <mergeCell ref="E47:J47"/>
    <mergeCell ref="K47:N47"/>
    <mergeCell ref="O47:R47"/>
    <mergeCell ref="S47:U47"/>
    <mergeCell ref="E46:J46"/>
    <mergeCell ref="K46:U46"/>
  </mergeCells>
  <phoneticPr fontId="22"/>
  <pageMargins left="0.75" right="0.45" top="0.81" bottom="0.5" header="0.51200000000000001" footer="0.27"/>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8"/>
  <dimension ref="B1:S37"/>
  <sheetViews>
    <sheetView showGridLines="0" zoomScaleNormal="100" zoomScaleSheetLayoutView="100" workbookViewId="0">
      <pane xSplit="3" ySplit="6" topLeftCell="D7" activePane="bottomRight" state="frozen"/>
      <selection activeCell="B6" sqref="A6:AA36"/>
      <selection pane="topRight" activeCell="B6" sqref="A6:AA36"/>
      <selection pane="bottomLeft" activeCell="B6" sqref="A6:AA36"/>
      <selection pane="bottomRight"/>
    </sheetView>
  </sheetViews>
  <sheetFormatPr defaultColWidth="9.109375" defaultRowHeight="13.2" outlineLevelRow="1" x14ac:dyDescent="0.2"/>
  <cols>
    <col min="1" max="1" width="0.5546875" style="1" customWidth="1"/>
    <col min="2" max="2" width="4.88671875" style="1" customWidth="1"/>
    <col min="3" max="3" width="24.44140625" style="1" customWidth="1"/>
    <col min="4" max="4" width="15.88671875" style="1" customWidth="1"/>
    <col min="5" max="6" width="13.88671875" style="1" bestFit="1" customWidth="1"/>
    <col min="7" max="7" width="15.88671875" style="1" bestFit="1" customWidth="1"/>
    <col min="8" max="8" width="16" style="1" customWidth="1"/>
    <col min="9" max="9" width="16.44140625" style="1" bestFit="1" customWidth="1"/>
    <col min="10" max="10" width="32.33203125" style="1" customWidth="1"/>
    <col min="11" max="11" width="9.109375" style="1"/>
    <col min="12" max="15" width="15.109375" style="1" customWidth="1"/>
    <col min="16" max="18" width="9.109375" style="1"/>
    <col min="19" max="19" width="13.88671875" style="1" bestFit="1" customWidth="1"/>
    <col min="20" max="16384" width="9.109375" style="1"/>
  </cols>
  <sheetData>
    <row r="1" spans="2:19" x14ac:dyDescent="0.2">
      <c r="B1" s="219" t="s">
        <v>447</v>
      </c>
      <c r="J1" s="4"/>
    </row>
    <row r="2" spans="2:19" ht="16.2" x14ac:dyDescent="0.2">
      <c r="B2" s="479" t="s">
        <v>38</v>
      </c>
      <c r="C2" s="479"/>
      <c r="D2" s="479"/>
      <c r="E2" s="479"/>
      <c r="F2" s="479"/>
      <c r="G2" s="479"/>
      <c r="H2" s="479"/>
      <c r="I2" s="479"/>
      <c r="J2" s="479"/>
    </row>
    <row r="3" spans="2:19" x14ac:dyDescent="0.2">
      <c r="B3" s="128" t="str">
        <f>'06 資金収支'!B3</f>
        <v>令和６年４月１日から</v>
      </c>
      <c r="C3" s="5"/>
      <c r="D3" s="5"/>
      <c r="E3" s="5"/>
      <c r="F3" s="5"/>
      <c r="G3" s="5"/>
      <c r="H3" s="5"/>
      <c r="I3" s="5"/>
      <c r="J3" s="5"/>
    </row>
    <row r="4" spans="2:19" x14ac:dyDescent="0.2">
      <c r="B4" s="128" t="str">
        <f>'06 資金収支'!B4</f>
        <v>令和７年３月31日まで</v>
      </c>
      <c r="C4" s="5"/>
      <c r="D4" s="5"/>
      <c r="E4" s="5"/>
      <c r="F4" s="5"/>
      <c r="G4" s="5"/>
      <c r="H4" s="5"/>
      <c r="I4" s="5"/>
      <c r="J4" s="5"/>
    </row>
    <row r="5" spans="2:19" ht="15" customHeight="1" x14ac:dyDescent="0.2">
      <c r="J5" s="7" t="s">
        <v>1</v>
      </c>
      <c r="L5" s="1" t="s">
        <v>268</v>
      </c>
      <c r="R5" s="1" t="s">
        <v>289</v>
      </c>
    </row>
    <row r="6" spans="2:19" ht="30" customHeight="1" x14ac:dyDescent="0.2">
      <c r="B6" s="113" t="s">
        <v>267</v>
      </c>
      <c r="C6" s="114"/>
      <c r="D6" s="56" t="s">
        <v>17</v>
      </c>
      <c r="E6" s="56" t="s">
        <v>18</v>
      </c>
      <c r="F6" s="56" t="s">
        <v>19</v>
      </c>
      <c r="G6" s="56" t="s">
        <v>20</v>
      </c>
      <c r="H6" s="115" t="s">
        <v>211</v>
      </c>
      <c r="I6" s="56" t="s">
        <v>39</v>
      </c>
      <c r="J6" s="116" t="s">
        <v>40</v>
      </c>
      <c r="L6" s="38" t="s">
        <v>269</v>
      </c>
      <c r="M6" s="38" t="s">
        <v>271</v>
      </c>
      <c r="N6" s="38" t="s">
        <v>272</v>
      </c>
      <c r="O6" s="40" t="s">
        <v>270</v>
      </c>
      <c r="S6" s="109" t="s">
        <v>290</v>
      </c>
    </row>
    <row r="7" spans="2:19" ht="20.100000000000001" customHeight="1" x14ac:dyDescent="0.2">
      <c r="B7" s="476" t="s">
        <v>222</v>
      </c>
      <c r="C7" s="294" t="s">
        <v>41</v>
      </c>
      <c r="D7" s="117">
        <v>119836151</v>
      </c>
      <c r="E7" s="389">
        <v>0</v>
      </c>
      <c r="F7" s="389">
        <v>0</v>
      </c>
      <c r="G7" s="117">
        <f t="shared" ref="G7:G13" si="0">D7+E7-F7</f>
        <v>119836151</v>
      </c>
      <c r="H7" s="295"/>
      <c r="I7" s="117">
        <f t="shared" ref="I7:I13" si="1">G7-H7</f>
        <v>119836151</v>
      </c>
      <c r="J7" s="296"/>
      <c r="K7" s="108" t="str">
        <f t="shared" ref="K7:K13" si="2">IF(I7=S7,"TB","不一致")</f>
        <v>TB</v>
      </c>
      <c r="L7" s="297"/>
      <c r="M7" s="297"/>
      <c r="N7" s="297"/>
      <c r="O7" s="297"/>
      <c r="S7" s="110">
        <v>119836151</v>
      </c>
    </row>
    <row r="8" spans="2:19" ht="20.100000000000001" customHeight="1" x14ac:dyDescent="0.2">
      <c r="B8" s="477"/>
      <c r="C8" s="298" t="s">
        <v>42</v>
      </c>
      <c r="D8" s="118">
        <v>266152756</v>
      </c>
      <c r="E8" s="388">
        <v>523399943</v>
      </c>
      <c r="F8" s="388">
        <v>261070959</v>
      </c>
      <c r="G8" s="118">
        <f t="shared" si="0"/>
        <v>528481740</v>
      </c>
      <c r="H8" s="118">
        <f>O8</f>
        <v>5071797</v>
      </c>
      <c r="I8" s="118">
        <f t="shared" si="1"/>
        <v>523409943</v>
      </c>
      <c r="J8" s="407" t="s">
        <v>509</v>
      </c>
      <c r="K8" s="108" t="str">
        <f t="shared" si="2"/>
        <v>TB</v>
      </c>
      <c r="L8" s="300">
        <v>221004154</v>
      </c>
      <c r="M8" s="390">
        <v>5511369</v>
      </c>
      <c r="N8" s="390">
        <v>-221443726</v>
      </c>
      <c r="O8" s="301">
        <f>SUM(L8:N8)</f>
        <v>5071797</v>
      </c>
      <c r="S8" s="110">
        <v>523409943</v>
      </c>
    </row>
    <row r="9" spans="2:19" ht="20.100000000000001" customHeight="1" x14ac:dyDescent="0.2">
      <c r="B9" s="477"/>
      <c r="C9" s="298" t="s">
        <v>43</v>
      </c>
      <c r="D9" s="118">
        <v>26306187</v>
      </c>
      <c r="E9" s="388">
        <v>0</v>
      </c>
      <c r="F9" s="388">
        <v>19402859</v>
      </c>
      <c r="G9" s="118">
        <f t="shared" si="0"/>
        <v>6903328</v>
      </c>
      <c r="H9" s="118">
        <f>O9</f>
        <v>3258576</v>
      </c>
      <c r="I9" s="118">
        <f t="shared" si="1"/>
        <v>3644752</v>
      </c>
      <c r="J9" s="408" t="s">
        <v>527</v>
      </c>
      <c r="K9" s="108" t="str">
        <f t="shared" si="2"/>
        <v>TB</v>
      </c>
      <c r="L9" s="300">
        <v>21705409</v>
      </c>
      <c r="M9" s="390">
        <v>714133</v>
      </c>
      <c r="N9" s="390">
        <v>-19160966</v>
      </c>
      <c r="O9" s="301">
        <f>SUM(L9:N9)</f>
        <v>3258576</v>
      </c>
      <c r="S9" s="110">
        <v>3644752</v>
      </c>
    </row>
    <row r="10" spans="2:19" ht="20.100000000000001" customHeight="1" x14ac:dyDescent="0.2">
      <c r="B10" s="477"/>
      <c r="C10" s="298" t="s">
        <v>44</v>
      </c>
      <c r="D10" s="118">
        <v>53791060</v>
      </c>
      <c r="E10" s="388">
        <v>202181</v>
      </c>
      <c r="F10" s="388">
        <v>36606267</v>
      </c>
      <c r="G10" s="118">
        <f t="shared" si="0"/>
        <v>17386974</v>
      </c>
      <c r="H10" s="118">
        <f>O10</f>
        <v>15268597</v>
      </c>
      <c r="I10" s="118">
        <f t="shared" si="1"/>
        <v>2118377</v>
      </c>
      <c r="J10" s="408" t="s">
        <v>527</v>
      </c>
      <c r="K10" s="108" t="str">
        <f t="shared" si="2"/>
        <v>TB</v>
      </c>
      <c r="L10" s="300">
        <v>50158377</v>
      </c>
      <c r="M10" s="390">
        <v>1235323</v>
      </c>
      <c r="N10" s="390">
        <v>-36125103</v>
      </c>
      <c r="O10" s="301">
        <f>SUM(L10:N10)</f>
        <v>15268597</v>
      </c>
      <c r="S10" s="110">
        <v>2118377</v>
      </c>
    </row>
    <row r="11" spans="2:19" ht="20.100000000000001" customHeight="1" x14ac:dyDescent="0.2">
      <c r="B11" s="477"/>
      <c r="C11" s="298" t="s">
        <v>45</v>
      </c>
      <c r="D11" s="118">
        <v>866526</v>
      </c>
      <c r="E11" s="388">
        <v>0</v>
      </c>
      <c r="F11" s="388">
        <v>0</v>
      </c>
      <c r="G11" s="118">
        <f t="shared" si="0"/>
        <v>866526</v>
      </c>
      <c r="H11" s="119"/>
      <c r="I11" s="118">
        <f t="shared" si="1"/>
        <v>866526</v>
      </c>
      <c r="J11" s="302"/>
      <c r="K11" s="108" t="str">
        <f t="shared" si="2"/>
        <v>TB</v>
      </c>
      <c r="L11" s="303"/>
      <c r="M11" s="391"/>
      <c r="N11" s="391"/>
      <c r="O11" s="303"/>
      <c r="S11" s="110">
        <v>866526</v>
      </c>
    </row>
    <row r="12" spans="2:19" ht="20.100000000000001" customHeight="1" x14ac:dyDescent="0.2">
      <c r="B12" s="477"/>
      <c r="C12" s="298" t="s">
        <v>46</v>
      </c>
      <c r="D12" s="118">
        <v>6311156</v>
      </c>
      <c r="E12" s="388">
        <v>0</v>
      </c>
      <c r="F12" s="388">
        <v>0</v>
      </c>
      <c r="G12" s="118">
        <f t="shared" si="0"/>
        <v>6311156</v>
      </c>
      <c r="H12" s="118">
        <f>O12</f>
        <v>6309156</v>
      </c>
      <c r="I12" s="118">
        <f t="shared" si="1"/>
        <v>2000</v>
      </c>
      <c r="J12" s="299"/>
      <c r="K12" s="108" t="str">
        <f t="shared" si="2"/>
        <v>TB</v>
      </c>
      <c r="L12" s="300">
        <v>6309156</v>
      </c>
      <c r="M12" s="390">
        <v>0</v>
      </c>
      <c r="N12" s="390">
        <v>0</v>
      </c>
      <c r="O12" s="301">
        <f>SUM(L12:N12)</f>
        <v>6309156</v>
      </c>
      <c r="S12" s="110">
        <v>2000</v>
      </c>
    </row>
    <row r="13" spans="2:19" ht="20.100000000000001" customHeight="1" x14ac:dyDescent="0.2">
      <c r="B13" s="477"/>
      <c r="C13" s="400" t="s">
        <v>508</v>
      </c>
      <c r="D13" s="398">
        <v>22000000</v>
      </c>
      <c r="E13" s="399">
        <v>0</v>
      </c>
      <c r="F13" s="399">
        <v>22000000</v>
      </c>
      <c r="G13" s="398">
        <f t="shared" si="0"/>
        <v>0</v>
      </c>
      <c r="H13" s="119"/>
      <c r="I13" s="118">
        <f t="shared" si="1"/>
        <v>0</v>
      </c>
      <c r="J13" s="408" t="s">
        <v>530</v>
      </c>
      <c r="K13" s="108" t="str">
        <f t="shared" si="2"/>
        <v>TB</v>
      </c>
      <c r="L13" s="303"/>
      <c r="M13" s="391"/>
      <c r="N13" s="391"/>
      <c r="O13" s="303"/>
      <c r="S13" s="110"/>
    </row>
    <row r="14" spans="2:19" ht="20.100000000000001" customHeight="1" x14ac:dyDescent="0.2">
      <c r="B14" s="477"/>
      <c r="C14" s="304"/>
      <c r="D14" s="120"/>
      <c r="E14" s="120"/>
      <c r="F14" s="120"/>
      <c r="G14" s="120"/>
      <c r="H14" s="120"/>
      <c r="I14" s="120"/>
      <c r="J14" s="305"/>
      <c r="L14" s="306"/>
      <c r="M14" s="306"/>
      <c r="N14" s="306"/>
      <c r="O14" s="306"/>
      <c r="S14" s="6"/>
    </row>
    <row r="15" spans="2:19" ht="20.100000000000001" customHeight="1" x14ac:dyDescent="0.2">
      <c r="B15" s="478"/>
      <c r="C15" s="121" t="s">
        <v>10</v>
      </c>
      <c r="D15" s="60">
        <f t="shared" ref="D15:I15" si="3">SUM(D7:D14)</f>
        <v>495263836</v>
      </c>
      <c r="E15" s="60">
        <f t="shared" si="3"/>
        <v>523602124</v>
      </c>
      <c r="F15" s="60">
        <f t="shared" si="3"/>
        <v>339080085</v>
      </c>
      <c r="G15" s="60">
        <f t="shared" si="3"/>
        <v>679785875</v>
      </c>
      <c r="H15" s="60">
        <f t="shared" si="3"/>
        <v>29908126</v>
      </c>
      <c r="I15" s="60">
        <f t="shared" si="3"/>
        <v>649877749</v>
      </c>
      <c r="J15" s="33"/>
      <c r="L15" s="39"/>
      <c r="M15" s="39"/>
      <c r="N15" s="39"/>
      <c r="O15" s="41"/>
      <c r="S15" s="6"/>
    </row>
    <row r="16" spans="2:19" ht="20.100000000000001" customHeight="1" x14ac:dyDescent="0.2">
      <c r="B16" s="480" t="s">
        <v>445</v>
      </c>
      <c r="C16" s="307"/>
      <c r="D16" s="118"/>
      <c r="E16" s="118"/>
      <c r="F16" s="118"/>
      <c r="G16" s="118"/>
      <c r="H16" s="122"/>
      <c r="I16" s="118"/>
      <c r="J16" s="352"/>
      <c r="K16" s="108"/>
      <c r="L16" s="308"/>
      <c r="M16" s="308"/>
      <c r="N16" s="308"/>
      <c r="O16" s="308"/>
      <c r="S16" s="110"/>
    </row>
    <row r="17" spans="2:19" ht="20.100000000000001" customHeight="1" x14ac:dyDescent="0.2">
      <c r="B17" s="477"/>
      <c r="C17" s="304"/>
      <c r="D17" s="123"/>
      <c r="E17" s="123"/>
      <c r="F17" s="123"/>
      <c r="G17" s="123"/>
      <c r="H17" s="293"/>
      <c r="I17" s="123"/>
      <c r="J17" s="293"/>
      <c r="L17" s="309"/>
      <c r="M17" s="309"/>
      <c r="N17" s="309"/>
      <c r="O17" s="309"/>
      <c r="S17" s="6"/>
    </row>
    <row r="18" spans="2:19" ht="20.100000000000001" customHeight="1" x14ac:dyDescent="0.2">
      <c r="B18" s="478"/>
      <c r="C18" s="121" t="s">
        <v>10</v>
      </c>
      <c r="D18" s="60">
        <f t="shared" ref="D18:I18" si="4">SUM(D16:D17)</f>
        <v>0</v>
      </c>
      <c r="E18" s="60">
        <f t="shared" si="4"/>
        <v>0</v>
      </c>
      <c r="F18" s="60">
        <f t="shared" si="4"/>
        <v>0</v>
      </c>
      <c r="G18" s="60">
        <f t="shared" si="4"/>
        <v>0</v>
      </c>
      <c r="H18" s="60">
        <f t="shared" si="4"/>
        <v>0</v>
      </c>
      <c r="I18" s="60">
        <f t="shared" si="4"/>
        <v>0</v>
      </c>
      <c r="J18" s="33"/>
      <c r="L18" s="39"/>
      <c r="M18" s="39"/>
      <c r="N18" s="39"/>
      <c r="O18" s="41"/>
      <c r="S18" s="6"/>
    </row>
    <row r="19" spans="2:19" ht="20.100000000000001" customHeight="1" x14ac:dyDescent="0.2">
      <c r="B19" s="476" t="s">
        <v>223</v>
      </c>
      <c r="C19" s="310" t="s">
        <v>48</v>
      </c>
      <c r="D19" s="117">
        <v>72800</v>
      </c>
      <c r="E19" s="117"/>
      <c r="F19" s="117"/>
      <c r="G19" s="117">
        <f>D19+E19-F19</f>
        <v>72800</v>
      </c>
      <c r="H19" s="124"/>
      <c r="I19" s="117">
        <f>G19-H19</f>
        <v>72800</v>
      </c>
      <c r="J19" s="296"/>
      <c r="K19" s="108" t="str">
        <f>IF(I19=S19,"TB","不一致")</f>
        <v>TB</v>
      </c>
      <c r="L19" s="311"/>
      <c r="M19" s="311"/>
      <c r="N19" s="311"/>
      <c r="O19" s="311"/>
      <c r="S19" s="110">
        <v>72800</v>
      </c>
    </row>
    <row r="20" spans="2:19" ht="20.100000000000001" customHeight="1" x14ac:dyDescent="0.2">
      <c r="B20" s="477"/>
      <c r="C20" s="307" t="s">
        <v>173</v>
      </c>
      <c r="D20" s="118">
        <v>514980</v>
      </c>
      <c r="E20" s="118"/>
      <c r="F20" s="118"/>
      <c r="G20" s="118">
        <f>D20+E20-F20</f>
        <v>514980</v>
      </c>
      <c r="H20" s="118">
        <f>O20</f>
        <v>514980</v>
      </c>
      <c r="I20" s="118">
        <f>G20-H20</f>
        <v>0</v>
      </c>
      <c r="J20" s="302"/>
      <c r="K20" s="108" t="str">
        <f>IF(I20=S20,"TB","不一致")</f>
        <v>TB</v>
      </c>
      <c r="L20" s="301">
        <v>514980</v>
      </c>
      <c r="M20" s="301">
        <v>0</v>
      </c>
      <c r="N20" s="301">
        <v>0</v>
      </c>
      <c r="O20" s="301">
        <f>SUM(L20:N20)</f>
        <v>514980</v>
      </c>
      <c r="S20" s="110">
        <v>0</v>
      </c>
    </row>
    <row r="21" spans="2:19" ht="20.100000000000001" customHeight="1" x14ac:dyDescent="0.2">
      <c r="B21" s="477"/>
      <c r="C21" s="307" t="s">
        <v>49</v>
      </c>
      <c r="D21" s="118">
        <v>10000</v>
      </c>
      <c r="E21" s="118"/>
      <c r="F21" s="118"/>
      <c r="G21" s="118">
        <f>D21+E21-F21</f>
        <v>10000</v>
      </c>
      <c r="H21" s="122"/>
      <c r="I21" s="118">
        <f>G21-H21</f>
        <v>10000</v>
      </c>
      <c r="J21" s="299"/>
      <c r="K21" s="108" t="str">
        <f>IF(I21=S21,"TB","不一致")</f>
        <v>TB</v>
      </c>
      <c r="L21" s="308"/>
      <c r="M21" s="308"/>
      <c r="N21" s="308"/>
      <c r="O21" s="308"/>
      <c r="S21" s="110">
        <v>10000</v>
      </c>
    </row>
    <row r="22" spans="2:19" ht="20.100000000000001" customHeight="1" x14ac:dyDescent="0.2">
      <c r="B22" s="477"/>
      <c r="C22" s="307" t="s">
        <v>179</v>
      </c>
      <c r="D22" s="118">
        <v>42930</v>
      </c>
      <c r="E22" s="118"/>
      <c r="F22" s="118"/>
      <c r="G22" s="118">
        <f>D22+E22-F22</f>
        <v>42930</v>
      </c>
      <c r="H22" s="122"/>
      <c r="I22" s="118">
        <f>G22-H22</f>
        <v>42930</v>
      </c>
      <c r="J22" s="299"/>
      <c r="K22" s="108" t="str">
        <f>IF(I22=S22,"TB","不一致")</f>
        <v>TB</v>
      </c>
      <c r="L22" s="308"/>
      <c r="M22" s="308"/>
      <c r="N22" s="308"/>
      <c r="O22" s="308"/>
      <c r="S22" s="110">
        <v>42930</v>
      </c>
    </row>
    <row r="23" spans="2:19" ht="20.100000000000001" customHeight="1" x14ac:dyDescent="0.2">
      <c r="B23" s="477"/>
      <c r="C23" s="304"/>
      <c r="D23" s="123"/>
      <c r="E23" s="123"/>
      <c r="F23" s="123"/>
      <c r="G23" s="123"/>
      <c r="H23" s="293"/>
      <c r="I23" s="123"/>
      <c r="J23" s="293"/>
      <c r="L23" s="309"/>
      <c r="M23" s="309"/>
      <c r="N23" s="309"/>
      <c r="O23" s="309"/>
      <c r="S23" s="6"/>
    </row>
    <row r="24" spans="2:19" ht="20.100000000000001" customHeight="1" x14ac:dyDescent="0.2">
      <c r="B24" s="478"/>
      <c r="C24" s="121" t="s">
        <v>10</v>
      </c>
      <c r="D24" s="60">
        <f t="shared" ref="D24:I24" si="5">SUM(D19:D23)</f>
        <v>640710</v>
      </c>
      <c r="E24" s="60">
        <f t="shared" si="5"/>
        <v>0</v>
      </c>
      <c r="F24" s="60">
        <f t="shared" si="5"/>
        <v>0</v>
      </c>
      <c r="G24" s="60">
        <f t="shared" si="5"/>
        <v>640710</v>
      </c>
      <c r="H24" s="60">
        <f t="shared" si="5"/>
        <v>514980</v>
      </c>
      <c r="I24" s="60">
        <f t="shared" si="5"/>
        <v>125730</v>
      </c>
      <c r="J24" s="33"/>
      <c r="L24" s="39"/>
      <c r="M24" s="39"/>
      <c r="N24" s="39"/>
      <c r="O24" s="41"/>
      <c r="S24" s="6"/>
    </row>
    <row r="25" spans="2:19" ht="20.100000000000001" customHeight="1" x14ac:dyDescent="0.2">
      <c r="B25" s="3"/>
      <c r="C25" s="121" t="s">
        <v>33</v>
      </c>
      <c r="D25" s="60">
        <f t="shared" ref="D25:I25" si="6">SUM(D24,D18,D15)</f>
        <v>495904546</v>
      </c>
      <c r="E25" s="60">
        <f t="shared" si="6"/>
        <v>523602124</v>
      </c>
      <c r="F25" s="60">
        <f t="shared" si="6"/>
        <v>339080085</v>
      </c>
      <c r="G25" s="60">
        <f t="shared" si="6"/>
        <v>680426585</v>
      </c>
      <c r="H25" s="60">
        <f t="shared" si="6"/>
        <v>30423106</v>
      </c>
      <c r="I25" s="60">
        <f t="shared" si="6"/>
        <v>650003479</v>
      </c>
      <c r="J25" s="33"/>
      <c r="L25" s="39"/>
      <c r="M25" s="39"/>
      <c r="N25" s="39"/>
      <c r="O25" s="41"/>
      <c r="S25" s="6"/>
    </row>
    <row r="26" spans="2:19" s="31" customFormat="1" hidden="1" outlineLevel="1" x14ac:dyDescent="0.15">
      <c r="B26" s="312" t="s">
        <v>297</v>
      </c>
      <c r="C26" t="s">
        <v>502</v>
      </c>
    </row>
    <row r="27" spans="2:19" collapsed="1" x14ac:dyDescent="0.2">
      <c r="B27" s="312" t="s">
        <v>297</v>
      </c>
      <c r="C27" s="401" t="s">
        <v>528</v>
      </c>
    </row>
    <row r="28" spans="2:19" x14ac:dyDescent="0.2">
      <c r="B28" s="312" t="s">
        <v>510</v>
      </c>
      <c r="C28" s="401" t="s">
        <v>529</v>
      </c>
    </row>
    <row r="29" spans="2:19" x14ac:dyDescent="0.2">
      <c r="B29" s="409" t="s">
        <v>531</v>
      </c>
      <c r="C29" s="401" t="s">
        <v>532</v>
      </c>
    </row>
    <row r="31" spans="2:19" x14ac:dyDescent="0.2">
      <c r="C31" s="1" t="s">
        <v>279</v>
      </c>
    </row>
    <row r="32" spans="2:19" x14ac:dyDescent="0.2">
      <c r="C32" s="1" t="s">
        <v>280</v>
      </c>
    </row>
    <row r="33" spans="3:8" x14ac:dyDescent="0.2">
      <c r="C33" s="1" t="s">
        <v>281</v>
      </c>
    </row>
    <row r="34" spans="3:8" x14ac:dyDescent="0.2">
      <c r="C34" s="1" t="s">
        <v>282</v>
      </c>
    </row>
    <row r="35" spans="3:8" x14ac:dyDescent="0.2">
      <c r="C35" s="1" t="s">
        <v>283</v>
      </c>
      <c r="D35" s="1" t="s">
        <v>284</v>
      </c>
      <c r="G35" s="1" t="s">
        <v>469</v>
      </c>
    </row>
    <row r="36" spans="3:8" x14ac:dyDescent="0.2">
      <c r="C36" s="6">
        <f>'06 貸借対照表'!E34*0.01</f>
        <v>6872466.6200000001</v>
      </c>
      <c r="D36" s="6">
        <f>'06 貸借対照表'!F34*0.01</f>
        <v>2094708.74</v>
      </c>
      <c r="G36" s="369">
        <f>SUM(G19:G20,G15)</f>
        <v>680373655</v>
      </c>
    </row>
    <row r="37" spans="3:8" x14ac:dyDescent="0.2">
      <c r="G37" s="6">
        <f>G36-'06 基本金明細表'!D31</f>
        <v>0</v>
      </c>
      <c r="H37" s="1" t="s">
        <v>489</v>
      </c>
    </row>
  </sheetData>
  <mergeCells count="4">
    <mergeCell ref="B7:B15"/>
    <mergeCell ref="B19:B24"/>
    <mergeCell ref="B2:J2"/>
    <mergeCell ref="B16:B18"/>
  </mergeCells>
  <phoneticPr fontId="0"/>
  <conditionalFormatting sqref="K7:K13">
    <cfRule type="cellIs" dxfId="2" priority="11" operator="equal">
      <formula>"不一致"</formula>
    </cfRule>
  </conditionalFormatting>
  <conditionalFormatting sqref="K16">
    <cfRule type="cellIs" dxfId="1" priority="1" operator="equal">
      <formula>"不一致"</formula>
    </cfRule>
  </conditionalFormatting>
  <conditionalFormatting sqref="K19:K22">
    <cfRule type="cellIs" dxfId="0" priority="7" operator="equal">
      <formula>"不一致"</formula>
    </cfRule>
  </conditionalFormatting>
  <pageMargins left="0.43307086614173229" right="0.43307086614173229" top="0.94488188976377963" bottom="0.55118110236220474" header="0.59055118110236227" footer="0.35433070866141736"/>
  <pageSetup paperSize="9" orientation="landscape" horizontalDpi="4294967292"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9"/>
  <dimension ref="B1:N33"/>
  <sheetViews>
    <sheetView showGridLines="0" topLeftCell="A4" zoomScaleNormal="100" zoomScaleSheetLayoutView="100" workbookViewId="0">
      <selection activeCell="I13" sqref="I13:J13"/>
    </sheetView>
  </sheetViews>
  <sheetFormatPr defaultColWidth="9.109375" defaultRowHeight="13.2" x14ac:dyDescent="0.15"/>
  <cols>
    <col min="1" max="1" width="3.33203125" style="31" customWidth="1"/>
    <col min="2" max="2" width="4" style="31" customWidth="1"/>
    <col min="3" max="3" width="5.6640625" style="31" customWidth="1"/>
    <col min="4" max="4" width="27.5546875" style="31" customWidth="1"/>
    <col min="5" max="5" width="17.5546875" style="31" bestFit="1" customWidth="1"/>
    <col min="6" max="6" width="4.44140625" style="31" customWidth="1"/>
    <col min="7" max="7" width="14.88671875" style="31" bestFit="1" customWidth="1"/>
    <col min="8" max="8" width="3.6640625" style="31" customWidth="1"/>
    <col min="9" max="9" width="17.33203125" style="31" bestFit="1" customWidth="1"/>
    <col min="10" max="10" width="19" style="31" bestFit="1" customWidth="1"/>
    <col min="11" max="11" width="9.109375" style="42"/>
    <col min="12" max="12" width="15.6640625" style="31" customWidth="1"/>
    <col min="13" max="13" width="11.6640625" style="31" bestFit="1" customWidth="1"/>
    <col min="14" max="14" width="4.109375" style="31" customWidth="1"/>
    <col min="15" max="16384" width="9.109375" style="31"/>
  </cols>
  <sheetData>
    <row r="1" spans="2:14" x14ac:dyDescent="0.15">
      <c r="B1" s="219" t="s">
        <v>448</v>
      </c>
    </row>
    <row r="2" spans="2:14" ht="16.2" x14ac:dyDescent="0.15">
      <c r="B2" s="43" t="s">
        <v>15</v>
      </c>
      <c r="C2" s="44"/>
      <c r="D2" s="44"/>
      <c r="E2" s="44"/>
      <c r="F2" s="44"/>
      <c r="G2" s="44"/>
      <c r="H2" s="44"/>
      <c r="I2" s="44"/>
      <c r="J2" s="44"/>
      <c r="K2" s="44"/>
      <c r="L2" s="44"/>
      <c r="M2" s="44"/>
    </row>
    <row r="3" spans="2:14" x14ac:dyDescent="0.15">
      <c r="B3" s="128" t="str">
        <f>'06 資金収支'!B3</f>
        <v>令和６年４月１日から</v>
      </c>
      <c r="C3" s="44"/>
      <c r="D3" s="44"/>
      <c r="E3" s="44"/>
      <c r="F3" s="44"/>
      <c r="G3" s="44"/>
      <c r="H3" s="44"/>
      <c r="I3" s="44"/>
      <c r="J3" s="44"/>
      <c r="K3" s="44"/>
      <c r="L3" s="44"/>
      <c r="M3" s="44"/>
    </row>
    <row r="4" spans="2:14" x14ac:dyDescent="0.15">
      <c r="B4" s="128" t="str">
        <f>'06 資金収支'!B4</f>
        <v>令和７年３月31日まで</v>
      </c>
      <c r="C4" s="44"/>
      <c r="D4" s="44"/>
      <c r="E4" s="44"/>
      <c r="F4" s="44"/>
      <c r="G4" s="44"/>
      <c r="H4" s="44"/>
      <c r="I4" s="44"/>
      <c r="J4" s="44"/>
      <c r="K4" s="44"/>
      <c r="L4" s="44"/>
      <c r="M4" s="44"/>
    </row>
    <row r="5" spans="2:14" x14ac:dyDescent="0.15">
      <c r="M5" s="31" t="s">
        <v>1</v>
      </c>
    </row>
    <row r="6" spans="2:14" s="46" customFormat="1" ht="18" customHeight="1" x14ac:dyDescent="0.15">
      <c r="B6" s="57"/>
      <c r="C6" s="329"/>
      <c r="D6" s="332" t="s">
        <v>16</v>
      </c>
      <c r="E6" s="56" t="s">
        <v>17</v>
      </c>
      <c r="F6" s="56"/>
      <c r="G6" s="332" t="s">
        <v>18</v>
      </c>
      <c r="H6" s="56"/>
      <c r="I6" s="332" t="s">
        <v>19</v>
      </c>
      <c r="J6" s="56" t="s">
        <v>20</v>
      </c>
      <c r="K6" s="56" t="s">
        <v>21</v>
      </c>
      <c r="L6" s="56" t="s">
        <v>22</v>
      </c>
      <c r="M6" s="56" t="s">
        <v>6</v>
      </c>
      <c r="N6" s="45"/>
    </row>
    <row r="7" spans="2:14" ht="18" customHeight="1" x14ac:dyDescent="0.15">
      <c r="B7" s="484" t="s">
        <v>217</v>
      </c>
      <c r="C7" s="481" t="s">
        <v>219</v>
      </c>
      <c r="D7" s="47" t="s">
        <v>525</v>
      </c>
      <c r="E7" s="29">
        <v>0</v>
      </c>
      <c r="F7" s="29"/>
      <c r="G7" s="48">
        <v>40000000</v>
      </c>
      <c r="H7" s="29"/>
      <c r="I7" s="48"/>
      <c r="J7" s="29">
        <f>E7+G7-I7</f>
        <v>40000000</v>
      </c>
      <c r="K7" s="406">
        <v>5.0000000000000001E-3</v>
      </c>
      <c r="L7" s="49" t="s">
        <v>526</v>
      </c>
      <c r="M7" s="32"/>
      <c r="N7" s="50"/>
    </row>
    <row r="8" spans="2:14" ht="18" customHeight="1" x14ac:dyDescent="0.15">
      <c r="B8" s="485"/>
      <c r="C8" s="487"/>
      <c r="D8" s="51"/>
      <c r="E8" s="52"/>
      <c r="F8" s="52"/>
      <c r="G8" s="53"/>
      <c r="H8" s="52"/>
      <c r="I8" s="53"/>
      <c r="J8" s="52"/>
      <c r="K8" s="54"/>
      <c r="L8" s="51"/>
      <c r="M8" s="55"/>
      <c r="N8" s="50"/>
    </row>
    <row r="9" spans="2:14" ht="18" customHeight="1" x14ac:dyDescent="0.15">
      <c r="B9" s="485"/>
      <c r="C9" s="488"/>
      <c r="D9" s="56" t="s">
        <v>26</v>
      </c>
      <c r="E9" s="331">
        <f>SUM(E7:E8)</f>
        <v>0</v>
      </c>
      <c r="F9" s="331"/>
      <c r="G9" s="333">
        <f>G7+G8</f>
        <v>40000000</v>
      </c>
      <c r="H9" s="331"/>
      <c r="I9" s="333">
        <f>I7+I8</f>
        <v>0</v>
      </c>
      <c r="J9" s="331">
        <f>J7+J8</f>
        <v>40000000</v>
      </c>
      <c r="K9" s="56"/>
      <c r="L9" s="57"/>
      <c r="M9" s="58"/>
      <c r="N9" s="50"/>
    </row>
    <row r="10" spans="2:14" ht="18" customHeight="1" x14ac:dyDescent="0.15">
      <c r="B10" s="485"/>
      <c r="C10" s="481" t="s">
        <v>220</v>
      </c>
      <c r="D10" s="47" t="s">
        <v>221</v>
      </c>
      <c r="E10" s="29"/>
      <c r="F10" s="29"/>
      <c r="G10" s="48"/>
      <c r="H10" s="29"/>
      <c r="I10" s="48"/>
      <c r="J10" s="29"/>
      <c r="K10" s="47"/>
      <c r="L10" s="30"/>
      <c r="M10" s="32"/>
      <c r="N10" s="50"/>
    </row>
    <row r="11" spans="2:14" ht="18" customHeight="1" x14ac:dyDescent="0.15">
      <c r="B11" s="485"/>
      <c r="C11" s="487" t="s">
        <v>23</v>
      </c>
      <c r="D11" s="26"/>
      <c r="E11" s="36"/>
      <c r="F11" s="36"/>
      <c r="G11" s="59"/>
      <c r="H11" s="60"/>
      <c r="I11" s="59"/>
      <c r="J11" s="36"/>
      <c r="K11" s="61"/>
      <c r="L11" s="37"/>
      <c r="M11" s="34"/>
      <c r="N11" s="50"/>
    </row>
    <row r="12" spans="2:14" ht="18" customHeight="1" x14ac:dyDescent="0.15">
      <c r="B12" s="485"/>
      <c r="C12" s="488" t="s">
        <v>25</v>
      </c>
      <c r="D12" s="62" t="s">
        <v>26</v>
      </c>
      <c r="E12" s="331">
        <f>SUM(E10:E11)</f>
        <v>0</v>
      </c>
      <c r="F12" s="331"/>
      <c r="G12" s="333">
        <f>G10+G11</f>
        <v>0</v>
      </c>
      <c r="H12" s="331"/>
      <c r="I12" s="333">
        <f>I10+I11</f>
        <v>0</v>
      </c>
      <c r="J12" s="331">
        <f>J10+J11</f>
        <v>0</v>
      </c>
      <c r="K12" s="62"/>
      <c r="L12" s="63"/>
      <c r="M12" s="63"/>
      <c r="N12" s="50"/>
    </row>
    <row r="13" spans="2:14" ht="18" customHeight="1" x14ac:dyDescent="0.15">
      <c r="B13" s="485"/>
      <c r="C13" s="481" t="s">
        <v>29</v>
      </c>
      <c r="D13" s="67" t="s">
        <v>212</v>
      </c>
      <c r="E13" s="29">
        <v>63750000</v>
      </c>
      <c r="F13" s="29"/>
      <c r="G13" s="48">
        <v>0</v>
      </c>
      <c r="H13" s="29" t="s">
        <v>291</v>
      </c>
      <c r="I13" s="349">
        <v>3000000</v>
      </c>
      <c r="J13" s="29">
        <f>E13+G13-I13</f>
        <v>60750000</v>
      </c>
      <c r="K13" s="68" t="s">
        <v>235</v>
      </c>
      <c r="L13" s="30" t="s">
        <v>503</v>
      </c>
      <c r="M13" s="32"/>
      <c r="N13" s="50"/>
    </row>
    <row r="14" spans="2:14" ht="18" customHeight="1" x14ac:dyDescent="0.15">
      <c r="B14" s="485"/>
      <c r="C14" s="482"/>
      <c r="D14" s="26"/>
      <c r="E14" s="36"/>
      <c r="F14" s="36"/>
      <c r="G14" s="59"/>
      <c r="H14" s="36"/>
      <c r="I14" s="59"/>
      <c r="J14" s="36"/>
      <c r="K14" s="61"/>
      <c r="L14" s="26"/>
      <c r="M14" s="34"/>
      <c r="N14" s="50"/>
    </row>
    <row r="15" spans="2:14" ht="18" customHeight="1" x14ac:dyDescent="0.15">
      <c r="B15" s="485"/>
      <c r="C15" s="483"/>
      <c r="D15" s="62" t="s">
        <v>26</v>
      </c>
      <c r="E15" s="331">
        <f>SUM(E13:E14)</f>
        <v>63750000</v>
      </c>
      <c r="F15" s="331"/>
      <c r="G15" s="333">
        <f>G13+G14</f>
        <v>0</v>
      </c>
      <c r="H15" s="331"/>
      <c r="I15" s="333">
        <f>I13+I14</f>
        <v>3000000</v>
      </c>
      <c r="J15" s="331">
        <f>J13+J14</f>
        <v>60750000</v>
      </c>
      <c r="K15" s="62"/>
      <c r="L15" s="63"/>
      <c r="M15" s="63"/>
      <c r="N15" s="50"/>
    </row>
    <row r="16" spans="2:14" ht="18" customHeight="1" x14ac:dyDescent="0.15">
      <c r="B16" s="486"/>
      <c r="C16" s="64"/>
      <c r="D16" s="121" t="s">
        <v>10</v>
      </c>
      <c r="E16" s="60">
        <f>E15+E12+E9</f>
        <v>63750000</v>
      </c>
      <c r="F16" s="60"/>
      <c r="G16" s="66">
        <f>G15+G12+G9</f>
        <v>40000000</v>
      </c>
      <c r="H16" s="60"/>
      <c r="I16" s="66">
        <f>I15+I12+I9</f>
        <v>3000000</v>
      </c>
      <c r="J16" s="60">
        <f>J15+J12+J9</f>
        <v>100750000</v>
      </c>
      <c r="K16" s="62"/>
      <c r="L16" s="63"/>
      <c r="M16" s="63"/>
      <c r="N16" s="50"/>
    </row>
    <row r="17" spans="2:14" ht="18" customHeight="1" x14ac:dyDescent="0.15">
      <c r="B17" s="484" t="s">
        <v>218</v>
      </c>
      <c r="C17" s="481" t="s">
        <v>219</v>
      </c>
      <c r="D17" s="47" t="s">
        <v>221</v>
      </c>
      <c r="E17" s="29"/>
      <c r="F17" s="29"/>
      <c r="G17" s="48"/>
      <c r="H17" s="29"/>
      <c r="I17" s="48"/>
      <c r="J17" s="29"/>
      <c r="K17" s="47"/>
      <c r="L17" s="25"/>
      <c r="M17" s="32"/>
      <c r="N17" s="50"/>
    </row>
    <row r="18" spans="2:14" ht="15" customHeight="1" x14ac:dyDescent="0.15">
      <c r="B18" s="485"/>
      <c r="C18" s="487"/>
      <c r="D18" s="26"/>
      <c r="E18" s="36"/>
      <c r="F18" s="36"/>
      <c r="G18" s="59"/>
      <c r="H18" s="36"/>
      <c r="I18" s="59"/>
      <c r="J18" s="36"/>
      <c r="K18" s="61"/>
      <c r="L18" s="26"/>
      <c r="M18" s="34"/>
      <c r="N18" s="50"/>
    </row>
    <row r="19" spans="2:14" ht="18" customHeight="1" x14ac:dyDescent="0.15">
      <c r="B19" s="485" t="s">
        <v>24</v>
      </c>
      <c r="C19" s="488"/>
      <c r="D19" s="62" t="s">
        <v>26</v>
      </c>
      <c r="E19" s="331">
        <f>SUM(E17:E18)</f>
        <v>0</v>
      </c>
      <c r="F19" s="331"/>
      <c r="G19" s="333">
        <f>G17+G18</f>
        <v>0</v>
      </c>
      <c r="H19" s="331"/>
      <c r="I19" s="333">
        <f>I17+I18</f>
        <v>0</v>
      </c>
      <c r="J19" s="331">
        <f>J17+J18</f>
        <v>0</v>
      </c>
      <c r="K19" s="62"/>
      <c r="L19" s="63"/>
      <c r="M19" s="63"/>
      <c r="N19" s="50"/>
    </row>
    <row r="20" spans="2:14" ht="18" customHeight="1" x14ac:dyDescent="0.15">
      <c r="B20" s="485"/>
      <c r="C20" s="481" t="s">
        <v>220</v>
      </c>
      <c r="D20" s="47" t="s">
        <v>524</v>
      </c>
      <c r="E20" s="29">
        <v>0</v>
      </c>
      <c r="F20" s="29"/>
      <c r="G20" s="48">
        <f>155100000+66400000</f>
        <v>221500000</v>
      </c>
      <c r="H20" s="29"/>
      <c r="I20" s="48"/>
      <c r="J20" s="29">
        <f t="shared" ref="J20:J21" si="0">E20+G20-I20</f>
        <v>221500000</v>
      </c>
      <c r="K20" s="47"/>
      <c r="L20" s="25"/>
      <c r="M20" s="32"/>
      <c r="N20" s="50"/>
    </row>
    <row r="21" spans="2:14" ht="15" customHeight="1" x14ac:dyDescent="0.15">
      <c r="B21" s="485" t="s">
        <v>27</v>
      </c>
      <c r="C21" s="487" t="s">
        <v>23</v>
      </c>
      <c r="D21" s="61" t="s">
        <v>167</v>
      </c>
      <c r="E21" s="36">
        <v>0</v>
      </c>
      <c r="F21" s="36"/>
      <c r="G21" s="59">
        <v>50000000</v>
      </c>
      <c r="H21" s="36"/>
      <c r="I21" s="59"/>
      <c r="J21" s="36">
        <f t="shared" si="0"/>
        <v>50000000</v>
      </c>
      <c r="K21" s="61"/>
      <c r="L21" s="26"/>
      <c r="M21" s="34"/>
      <c r="N21" s="50"/>
    </row>
    <row r="22" spans="2:14" ht="18" customHeight="1" x14ac:dyDescent="0.15">
      <c r="B22" s="485"/>
      <c r="C22" s="488" t="s">
        <v>25</v>
      </c>
      <c r="D22" s="62" t="s">
        <v>26</v>
      </c>
      <c r="E22" s="331">
        <f>SUM(E20:E21)</f>
        <v>0</v>
      </c>
      <c r="F22" s="331"/>
      <c r="G22" s="333">
        <f>G20+G21</f>
        <v>271500000</v>
      </c>
      <c r="H22" s="331"/>
      <c r="I22" s="333">
        <f>I20+I21</f>
        <v>0</v>
      </c>
      <c r="J22" s="331">
        <f>J20+J21</f>
        <v>271500000</v>
      </c>
      <c r="K22" s="62"/>
      <c r="L22" s="63"/>
      <c r="M22" s="63"/>
      <c r="N22" s="50"/>
    </row>
    <row r="23" spans="2:14" ht="18" customHeight="1" x14ac:dyDescent="0.15">
      <c r="B23" s="485" t="s">
        <v>28</v>
      </c>
      <c r="C23" s="481" t="s">
        <v>216</v>
      </c>
      <c r="D23" s="47" t="s">
        <v>221</v>
      </c>
      <c r="E23" s="366"/>
      <c r="F23" s="29"/>
      <c r="G23" s="48"/>
      <c r="H23" s="29"/>
      <c r="I23" s="368"/>
      <c r="J23" s="366"/>
      <c r="K23" s="47"/>
      <c r="L23" s="25"/>
      <c r="M23" s="32"/>
      <c r="N23" s="50"/>
    </row>
    <row r="24" spans="2:14" ht="15" customHeight="1" x14ac:dyDescent="0.15">
      <c r="B24" s="485"/>
      <c r="C24" s="489"/>
      <c r="D24" s="61"/>
      <c r="E24" s="36"/>
      <c r="F24" s="52"/>
      <c r="G24" s="53"/>
      <c r="H24" s="36"/>
      <c r="I24" s="367"/>
      <c r="J24" s="59"/>
      <c r="K24" s="54"/>
      <c r="L24" s="51"/>
      <c r="M24" s="55"/>
      <c r="N24" s="50"/>
    </row>
    <row r="25" spans="2:14" ht="18" customHeight="1" x14ac:dyDescent="0.15">
      <c r="B25" s="485"/>
      <c r="C25" s="483"/>
      <c r="D25" s="62" t="s">
        <v>26</v>
      </c>
      <c r="E25" s="60">
        <f>SUM(E23)</f>
        <v>0</v>
      </c>
      <c r="F25" s="331"/>
      <c r="G25" s="333">
        <f>SUM(G23)</f>
        <v>0</v>
      </c>
      <c r="H25" s="331"/>
      <c r="I25" s="334">
        <f>SUM(I23)</f>
        <v>0</v>
      </c>
      <c r="J25" s="66">
        <f>SUM(J23)</f>
        <v>0</v>
      </c>
      <c r="K25" s="56"/>
      <c r="L25" s="57"/>
      <c r="M25" s="58"/>
      <c r="N25" s="50"/>
    </row>
    <row r="26" spans="2:14" ht="18" customHeight="1" x14ac:dyDescent="0.15">
      <c r="B26" s="485" t="s">
        <v>31</v>
      </c>
      <c r="C26" s="490" t="s">
        <v>32</v>
      </c>
      <c r="D26" s="491"/>
      <c r="E26" s="60">
        <v>3000000</v>
      </c>
      <c r="F26" s="60" t="s">
        <v>210</v>
      </c>
      <c r="G26" s="350">
        <f>SUM(I10,I13)</f>
        <v>3000000</v>
      </c>
      <c r="H26" s="351"/>
      <c r="I26" s="350">
        <v>3000000</v>
      </c>
      <c r="J26" s="60">
        <f>E26+G26-I26</f>
        <v>3000000</v>
      </c>
      <c r="K26" s="62"/>
      <c r="L26" s="63"/>
      <c r="M26" s="63"/>
      <c r="N26" s="50"/>
    </row>
    <row r="27" spans="2:14" ht="18" customHeight="1" x14ac:dyDescent="0.15">
      <c r="B27" s="486"/>
      <c r="C27" s="64"/>
      <c r="D27" s="121" t="s">
        <v>10</v>
      </c>
      <c r="E27" s="60">
        <f>E26+E25+E22+E19</f>
        <v>3000000</v>
      </c>
      <c r="F27" s="60"/>
      <c r="G27" s="66">
        <f>G26+G22+G19</f>
        <v>274500000</v>
      </c>
      <c r="H27" s="60"/>
      <c r="I27" s="66">
        <f>I26+I25+I22+I19</f>
        <v>3000000</v>
      </c>
      <c r="J27" s="60">
        <f>J26+J25+J22+J19</f>
        <v>274500000</v>
      </c>
      <c r="K27" s="62"/>
      <c r="L27" s="63"/>
      <c r="M27" s="63"/>
      <c r="N27" s="50"/>
    </row>
    <row r="28" spans="2:14" ht="18" customHeight="1" x14ac:dyDescent="0.15">
      <c r="B28" s="63"/>
      <c r="C28" s="64"/>
      <c r="D28" s="121" t="s">
        <v>33</v>
      </c>
      <c r="E28" s="60">
        <f>E27+E16</f>
        <v>66750000</v>
      </c>
      <c r="F28" s="60"/>
      <c r="G28" s="66">
        <f>G27+G16</f>
        <v>314500000</v>
      </c>
      <c r="H28" s="60"/>
      <c r="I28" s="66">
        <f>I27+I16</f>
        <v>6000000</v>
      </c>
      <c r="J28" s="60">
        <f>J27+J16</f>
        <v>375250000</v>
      </c>
      <c r="K28" s="62"/>
      <c r="L28" s="63"/>
      <c r="M28" s="63"/>
      <c r="N28" s="50"/>
    </row>
    <row r="29" spans="2:14" ht="11.25" customHeight="1" x14ac:dyDescent="0.15"/>
    <row r="30" spans="2:14" x14ac:dyDescent="0.15">
      <c r="B30" s="69" t="s">
        <v>34</v>
      </c>
      <c r="C30" s="112"/>
      <c r="D30" s="112"/>
      <c r="E30" s="112"/>
      <c r="F30" s="112"/>
      <c r="G30" s="112"/>
      <c r="H30" s="112"/>
      <c r="I30" s="112"/>
    </row>
    <row r="31" spans="2:14" ht="15" customHeight="1" x14ac:dyDescent="0.15">
      <c r="B31" s="112"/>
      <c r="C31" s="112">
        <v>1</v>
      </c>
      <c r="D31" s="112" t="s">
        <v>209</v>
      </c>
      <c r="E31" s="112"/>
      <c r="F31" s="112"/>
      <c r="G31" s="112"/>
      <c r="H31" s="112"/>
      <c r="I31" s="112"/>
    </row>
    <row r="32" spans="2:14" ht="15" customHeight="1" x14ac:dyDescent="0.15">
      <c r="B32" s="112"/>
      <c r="C32" s="112">
        <v>2</v>
      </c>
      <c r="D32" s="112" t="s">
        <v>35</v>
      </c>
      <c r="E32" s="112"/>
      <c r="F32" s="112"/>
      <c r="G32" s="111">
        <v>3000000</v>
      </c>
      <c r="H32" s="112" t="s">
        <v>36</v>
      </c>
      <c r="I32" s="112"/>
    </row>
    <row r="33" spans="2:9" ht="15" customHeight="1" x14ac:dyDescent="0.15">
      <c r="B33" s="112"/>
      <c r="C33" s="112">
        <v>3</v>
      </c>
      <c r="D33" s="112" t="s">
        <v>37</v>
      </c>
      <c r="E33" s="112"/>
      <c r="F33" s="112"/>
      <c r="G33" s="111">
        <f>J28</f>
        <v>375250000</v>
      </c>
      <c r="H33" s="112" t="s">
        <v>36</v>
      </c>
      <c r="I33" s="112"/>
    </row>
  </sheetData>
  <mergeCells count="9">
    <mergeCell ref="C13:C15"/>
    <mergeCell ref="B7:B16"/>
    <mergeCell ref="B17:B27"/>
    <mergeCell ref="C7:C9"/>
    <mergeCell ref="C10:C12"/>
    <mergeCell ref="C17:C19"/>
    <mergeCell ref="C20:C22"/>
    <mergeCell ref="C23:C25"/>
    <mergeCell ref="C26:D26"/>
  </mergeCells>
  <phoneticPr fontId="7"/>
  <printOptions horizontalCentered="1"/>
  <pageMargins left="0.27559055118110237" right="0.36" top="0.72" bottom="0.51" header="0.48" footer="0.26"/>
  <pageSetup paperSize="9" scale="99" orientation="landscape" horizontalDpi="4294967292"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1:G42"/>
  <sheetViews>
    <sheetView showGridLines="0" zoomScaleNormal="100" zoomScaleSheetLayoutView="100" workbookViewId="0"/>
  </sheetViews>
  <sheetFormatPr defaultColWidth="9.109375" defaultRowHeight="13.2" outlineLevelRow="1" x14ac:dyDescent="0.15"/>
  <cols>
    <col min="1" max="1" width="3.6640625" style="31" customWidth="1"/>
    <col min="2" max="2" width="3.109375" style="31" customWidth="1"/>
    <col min="3" max="3" width="38.109375" style="31" customWidth="1"/>
    <col min="4" max="5" width="15.88671875" style="31" bestFit="1" customWidth="1"/>
    <col min="6" max="6" width="16.5546875" style="31" bestFit="1" customWidth="1"/>
    <col min="7" max="7" width="8.33203125" style="71" customWidth="1"/>
    <col min="8" max="16384" width="9.109375" style="31"/>
  </cols>
  <sheetData>
    <row r="1" spans="2:7" x14ac:dyDescent="0.15">
      <c r="B1" s="219" t="s">
        <v>449</v>
      </c>
    </row>
    <row r="2" spans="2:7" ht="16.2" x14ac:dyDescent="0.15">
      <c r="B2" s="43" t="s">
        <v>0</v>
      </c>
      <c r="C2" s="70"/>
      <c r="D2" s="70"/>
      <c r="E2" s="70"/>
      <c r="F2" s="70"/>
      <c r="G2" s="335"/>
    </row>
    <row r="3" spans="2:7" x14ac:dyDescent="0.15">
      <c r="B3" s="128" t="str">
        <f>'06 資金収支'!B3</f>
        <v>令和６年４月１日から</v>
      </c>
      <c r="C3" s="44"/>
      <c r="D3" s="44"/>
      <c r="E3" s="44"/>
      <c r="F3" s="44"/>
      <c r="G3" s="336"/>
    </row>
    <row r="4" spans="2:7" x14ac:dyDescent="0.15">
      <c r="B4" s="128" t="str">
        <f>'06 資金収支'!B4</f>
        <v>令和７年３月31日まで</v>
      </c>
      <c r="C4" s="44"/>
      <c r="D4" s="44"/>
      <c r="E4" s="44"/>
      <c r="F4" s="44"/>
      <c r="G4" s="336"/>
    </row>
    <row r="5" spans="2:7" x14ac:dyDescent="0.15">
      <c r="G5" s="82" t="s">
        <v>1</v>
      </c>
    </row>
    <row r="6" spans="2:7" s="71" customFormat="1" ht="25.5" customHeight="1" x14ac:dyDescent="0.15">
      <c r="B6" s="56"/>
      <c r="C6" s="319" t="s">
        <v>2</v>
      </c>
      <c r="D6" s="116" t="s">
        <v>3</v>
      </c>
      <c r="E6" s="116" t="s">
        <v>4</v>
      </c>
      <c r="F6" s="116" t="s">
        <v>5</v>
      </c>
      <c r="G6" s="116" t="s">
        <v>6</v>
      </c>
    </row>
    <row r="7" spans="2:7" ht="21.75" customHeight="1" x14ac:dyDescent="0.15">
      <c r="B7" s="73" t="s">
        <v>7</v>
      </c>
      <c r="C7" s="72"/>
      <c r="D7" s="73"/>
      <c r="E7" s="73"/>
      <c r="F7" s="73"/>
      <c r="G7" s="320"/>
    </row>
    <row r="8" spans="2:7" s="46" customFormat="1" ht="21.75" customHeight="1" x14ac:dyDescent="0.15">
      <c r="B8" s="77"/>
      <c r="C8" s="321" t="s">
        <v>8</v>
      </c>
      <c r="D8" s="35">
        <v>495851616</v>
      </c>
      <c r="E8" s="35">
        <v>416101616</v>
      </c>
      <c r="F8" s="35">
        <f>D8-E8</f>
        <v>79750000</v>
      </c>
      <c r="G8" s="322" t="s">
        <v>171</v>
      </c>
    </row>
    <row r="9" spans="2:7" ht="21.75" customHeight="1" x14ac:dyDescent="0.15">
      <c r="B9" s="74"/>
      <c r="C9" s="75"/>
      <c r="D9" s="76"/>
      <c r="E9" s="76"/>
      <c r="F9" s="76"/>
      <c r="G9" s="323"/>
    </row>
    <row r="10" spans="2:7" ht="21.75" customHeight="1" x14ac:dyDescent="0.15">
      <c r="B10" s="77"/>
      <c r="C10" s="321" t="s">
        <v>285</v>
      </c>
      <c r="D10" s="35"/>
      <c r="E10" s="35"/>
      <c r="F10" s="35"/>
      <c r="G10" s="322"/>
    </row>
    <row r="11" spans="2:7" ht="21.75" customHeight="1" x14ac:dyDescent="0.15">
      <c r="B11" s="78"/>
      <c r="C11" s="79" t="s">
        <v>274</v>
      </c>
      <c r="D11" s="118"/>
      <c r="E11" s="118"/>
      <c r="F11" s="118"/>
      <c r="G11" s="324"/>
    </row>
    <row r="12" spans="2:7" ht="21.75" customHeight="1" x14ac:dyDescent="0.15">
      <c r="B12" s="78"/>
      <c r="C12" s="79" t="s">
        <v>273</v>
      </c>
      <c r="D12" s="118"/>
      <c r="E12" s="118">
        <v>3000000</v>
      </c>
      <c r="F12" s="118">
        <f>D12-E12</f>
        <v>-3000000</v>
      </c>
      <c r="G12" s="324"/>
    </row>
    <row r="13" spans="2:7" ht="21.75" customHeight="1" x14ac:dyDescent="0.15">
      <c r="B13" s="78"/>
      <c r="C13" s="80" t="s">
        <v>265</v>
      </c>
      <c r="D13" s="118">
        <f>SUM(D12:D12)</f>
        <v>0</v>
      </c>
      <c r="E13" s="118">
        <f>SUM(E12:E12)</f>
        <v>3000000</v>
      </c>
      <c r="F13" s="118">
        <f>SUM(F12:F12)</f>
        <v>-3000000</v>
      </c>
      <c r="G13" s="324"/>
    </row>
    <row r="14" spans="2:7" ht="21.75" customHeight="1" x14ac:dyDescent="0.15">
      <c r="B14" s="78"/>
      <c r="C14" s="79" t="s">
        <v>515</v>
      </c>
      <c r="D14" s="118"/>
      <c r="E14" s="118"/>
      <c r="F14" s="118"/>
      <c r="G14" s="324"/>
    </row>
    <row r="15" spans="2:7" ht="21.75" customHeight="1" x14ac:dyDescent="0.15">
      <c r="B15" s="78"/>
      <c r="C15" s="79" t="s">
        <v>516</v>
      </c>
      <c r="D15" s="388">
        <f>'06 固定資産明細'!E8</f>
        <v>523399943</v>
      </c>
      <c r="E15" s="388">
        <f>-E16</f>
        <v>261070959</v>
      </c>
      <c r="F15" s="118">
        <f>D15-E15</f>
        <v>262328984</v>
      </c>
      <c r="G15" s="324"/>
    </row>
    <row r="16" spans="2:7" ht="21.75" customHeight="1" x14ac:dyDescent="0.15">
      <c r="B16" s="78"/>
      <c r="C16" s="79" t="s">
        <v>517</v>
      </c>
      <c r="D16" s="388">
        <f>-'06 固定資産明細'!F8</f>
        <v>-261070959</v>
      </c>
      <c r="E16" s="388">
        <f t="shared" ref="E16" si="0">D16</f>
        <v>-261070959</v>
      </c>
      <c r="F16" s="118"/>
      <c r="G16" s="324"/>
    </row>
    <row r="17" spans="2:7" ht="21.75" customHeight="1" x14ac:dyDescent="0.15">
      <c r="B17" s="78"/>
      <c r="C17" s="80" t="s">
        <v>265</v>
      </c>
      <c r="D17" s="118">
        <f t="shared" ref="D17:F17" si="1">SUM(D15:D16)</f>
        <v>262328984</v>
      </c>
      <c r="E17" s="118">
        <f t="shared" si="1"/>
        <v>0</v>
      </c>
      <c r="F17" s="118">
        <f t="shared" si="1"/>
        <v>262328984</v>
      </c>
      <c r="G17" s="324"/>
    </row>
    <row r="18" spans="2:7" ht="21.75" customHeight="1" x14ac:dyDescent="0.15">
      <c r="B18" s="78"/>
      <c r="C18" s="79" t="s">
        <v>518</v>
      </c>
      <c r="D18" s="118"/>
      <c r="E18" s="118"/>
      <c r="F18" s="118"/>
      <c r="G18" s="324"/>
    </row>
    <row r="19" spans="2:7" ht="21.75" hidden="1" customHeight="1" outlineLevel="1" x14ac:dyDescent="0.15">
      <c r="B19" s="78"/>
      <c r="C19" s="79" t="s">
        <v>467</v>
      </c>
      <c r="D19" s="388"/>
      <c r="E19" s="388"/>
      <c r="F19" s="118">
        <f>D19-E19</f>
        <v>0</v>
      </c>
      <c r="G19" s="324"/>
    </row>
    <row r="20" spans="2:7" ht="21.75" customHeight="1" collapsed="1" x14ac:dyDescent="0.15">
      <c r="B20" s="78"/>
      <c r="C20" s="79" t="s">
        <v>519</v>
      </c>
      <c r="D20" s="388">
        <f>-'06 固定資産明細'!F9</f>
        <v>-19402859</v>
      </c>
      <c r="E20" s="388">
        <f>D20</f>
        <v>-19402859</v>
      </c>
      <c r="F20" s="118"/>
      <c r="G20" s="324"/>
    </row>
    <row r="21" spans="2:7" ht="21.75" customHeight="1" x14ac:dyDescent="0.15">
      <c r="B21" s="78"/>
      <c r="C21" s="80" t="s">
        <v>265</v>
      </c>
      <c r="D21" s="118">
        <f t="shared" ref="D21:F21" si="2">SUM(D19:D20)</f>
        <v>-19402859</v>
      </c>
      <c r="E21" s="118">
        <f t="shared" si="2"/>
        <v>-19402859</v>
      </c>
      <c r="F21" s="118">
        <f t="shared" si="2"/>
        <v>0</v>
      </c>
      <c r="G21" s="324"/>
    </row>
    <row r="22" spans="2:7" ht="21.75" customHeight="1" x14ac:dyDescent="0.15">
      <c r="B22" s="78"/>
      <c r="C22" s="79" t="s">
        <v>521</v>
      </c>
      <c r="D22" s="118"/>
      <c r="E22" s="118"/>
      <c r="F22" s="118"/>
      <c r="G22" s="324"/>
    </row>
    <row r="23" spans="2:7" ht="21.75" customHeight="1" x14ac:dyDescent="0.15">
      <c r="B23" s="78"/>
      <c r="C23" s="79" t="s">
        <v>468</v>
      </c>
      <c r="D23" s="388">
        <f>'06 固定資産明細'!E10</f>
        <v>202181</v>
      </c>
      <c r="E23" s="388">
        <f>D23</f>
        <v>202181</v>
      </c>
      <c r="F23" s="118">
        <f>D23-E23</f>
        <v>0</v>
      </c>
      <c r="G23" s="324"/>
    </row>
    <row r="24" spans="2:7" ht="21.75" customHeight="1" x14ac:dyDescent="0.15">
      <c r="B24" s="78"/>
      <c r="C24" s="79" t="s">
        <v>491</v>
      </c>
      <c r="D24" s="388">
        <f>-'06 固定資産明細'!F10</f>
        <v>-36606267</v>
      </c>
      <c r="E24" s="388">
        <f>D24</f>
        <v>-36606267</v>
      </c>
      <c r="F24" s="118"/>
      <c r="G24" s="324"/>
    </row>
    <row r="25" spans="2:7" ht="21.75" customHeight="1" x14ac:dyDescent="0.15">
      <c r="B25" s="78"/>
      <c r="C25" s="80" t="s">
        <v>490</v>
      </c>
      <c r="D25" s="118">
        <f t="shared" ref="D25" si="3">SUM(D23:D24)</f>
        <v>-36404086</v>
      </c>
      <c r="E25" s="118">
        <f t="shared" ref="E25" si="4">SUM(E23:E24)</f>
        <v>-36404086</v>
      </c>
      <c r="F25" s="118">
        <f t="shared" ref="F25" si="5">SUM(F23:F24)</f>
        <v>0</v>
      </c>
      <c r="G25" s="324"/>
    </row>
    <row r="26" spans="2:7" ht="21.75" customHeight="1" x14ac:dyDescent="0.15">
      <c r="B26" s="78"/>
      <c r="C26" s="79" t="s">
        <v>522</v>
      </c>
      <c r="D26" s="118"/>
      <c r="E26" s="118"/>
      <c r="F26" s="118"/>
      <c r="G26" s="324"/>
    </row>
    <row r="27" spans="2:7" ht="21.75" customHeight="1" x14ac:dyDescent="0.15">
      <c r="B27" s="78"/>
      <c r="C27" s="79" t="s">
        <v>520</v>
      </c>
      <c r="D27" s="388">
        <v>-22000000</v>
      </c>
      <c r="E27" s="388">
        <v>-9000000</v>
      </c>
      <c r="F27" s="118">
        <f>D27-E27</f>
        <v>-13000000</v>
      </c>
      <c r="G27" s="324" t="s">
        <v>511</v>
      </c>
    </row>
    <row r="28" spans="2:7" ht="21.75" customHeight="1" x14ac:dyDescent="0.15">
      <c r="B28" s="78"/>
      <c r="C28" s="80" t="s">
        <v>490</v>
      </c>
      <c r="D28" s="118">
        <f>SUM(D27:D27)</f>
        <v>-22000000</v>
      </c>
      <c r="E28" s="118">
        <f>SUM(E27:E27)</f>
        <v>-9000000</v>
      </c>
      <c r="F28" s="118">
        <f>SUM(F27:F27)</f>
        <v>-13000000</v>
      </c>
      <c r="G28" s="324"/>
    </row>
    <row r="29" spans="2:7" ht="21.75" customHeight="1" x14ac:dyDescent="0.15">
      <c r="B29" s="77"/>
      <c r="C29" s="325" t="s">
        <v>10</v>
      </c>
      <c r="D29" s="35">
        <f>SUM(D25,D21,D13,D28,D17)</f>
        <v>184522039</v>
      </c>
      <c r="E29" s="35">
        <f>SUM(E25,E21,E13,E28,E17)</f>
        <v>-61806945</v>
      </c>
      <c r="F29" s="35">
        <f t="shared" ref="F29" si="6">SUM(F25,F21,F13,F28)</f>
        <v>-16000000</v>
      </c>
      <c r="G29" s="322"/>
    </row>
    <row r="30" spans="2:7" ht="21.75" customHeight="1" x14ac:dyDescent="0.15">
      <c r="B30" s="51"/>
      <c r="C30" s="81"/>
      <c r="D30" s="52"/>
      <c r="E30" s="52"/>
      <c r="F30" s="52"/>
      <c r="G30" s="326"/>
    </row>
    <row r="31" spans="2:7" s="46" customFormat="1" ht="21.75" customHeight="1" x14ac:dyDescent="0.15">
      <c r="B31" s="77"/>
      <c r="C31" s="321" t="s">
        <v>11</v>
      </c>
      <c r="D31" s="35">
        <f>D8+D29</f>
        <v>680373655</v>
      </c>
      <c r="E31" s="35">
        <f>E8+E29</f>
        <v>354294671</v>
      </c>
      <c r="F31" s="35">
        <f>D31-E31</f>
        <v>326078984</v>
      </c>
      <c r="G31" s="397" t="s">
        <v>523</v>
      </c>
    </row>
    <row r="32" spans="2:7" ht="21.75" customHeight="1" x14ac:dyDescent="0.15">
      <c r="B32" s="74"/>
      <c r="C32" s="75"/>
      <c r="D32" s="76"/>
      <c r="E32" s="76"/>
      <c r="F32" s="76"/>
      <c r="G32" s="323"/>
    </row>
    <row r="33" spans="2:7" ht="21.75" customHeight="1" x14ac:dyDescent="0.15">
      <c r="B33" s="73" t="s">
        <v>12</v>
      </c>
      <c r="C33" s="72"/>
      <c r="D33" s="73"/>
      <c r="E33" s="73"/>
      <c r="F33" s="73"/>
      <c r="G33" s="320"/>
    </row>
    <row r="34" spans="2:7" ht="21.75" customHeight="1" x14ac:dyDescent="0.15">
      <c r="B34" s="77"/>
      <c r="C34" s="321" t="s">
        <v>8</v>
      </c>
      <c r="D34" s="35">
        <v>9000000</v>
      </c>
      <c r="E34" s="35">
        <v>9000000</v>
      </c>
      <c r="F34" s="35">
        <v>0</v>
      </c>
      <c r="G34" s="322"/>
    </row>
    <row r="35" spans="2:7" ht="21.75" customHeight="1" x14ac:dyDescent="0.15">
      <c r="B35" s="77"/>
      <c r="C35" s="321" t="s">
        <v>11</v>
      </c>
      <c r="D35" s="35">
        <f>SUM(D34:D34)</f>
        <v>9000000</v>
      </c>
      <c r="E35" s="35">
        <f>SUM(E34:E34)</f>
        <v>9000000</v>
      </c>
      <c r="F35" s="35">
        <f>SUM(F34:F34)</f>
        <v>0</v>
      </c>
      <c r="G35" s="322"/>
    </row>
    <row r="36" spans="2:7" ht="21.75" customHeight="1" x14ac:dyDescent="0.15">
      <c r="B36" s="77"/>
      <c r="C36" s="81"/>
      <c r="D36" s="52"/>
      <c r="E36" s="52"/>
      <c r="F36" s="52"/>
      <c r="G36" s="326"/>
    </row>
    <row r="37" spans="2:7" ht="21.75" customHeight="1" x14ac:dyDescent="0.15">
      <c r="B37" s="73" t="s">
        <v>13</v>
      </c>
      <c r="C37" s="72"/>
      <c r="D37" s="73"/>
      <c r="E37" s="73"/>
      <c r="F37" s="73"/>
      <c r="G37" s="320"/>
    </row>
    <row r="38" spans="2:7" ht="21.75" customHeight="1" x14ac:dyDescent="0.15">
      <c r="B38" s="77"/>
      <c r="C38" s="321" t="s">
        <v>8</v>
      </c>
      <c r="D38" s="327" t="s">
        <v>14</v>
      </c>
      <c r="E38" s="35">
        <f>E34+E8</f>
        <v>425101616</v>
      </c>
      <c r="F38" s="35">
        <f>F34+F8</f>
        <v>79750000</v>
      </c>
      <c r="G38" s="322" t="s">
        <v>266</v>
      </c>
    </row>
    <row r="39" spans="2:7" ht="21.75" hidden="1" customHeight="1" outlineLevel="1" x14ac:dyDescent="0.15">
      <c r="B39" s="74"/>
      <c r="C39" s="75" t="s">
        <v>286</v>
      </c>
      <c r="D39" s="328" t="s">
        <v>14</v>
      </c>
      <c r="E39" s="76">
        <f>IF(E29&lt;0,0,E29)</f>
        <v>0</v>
      </c>
      <c r="F39" s="76"/>
      <c r="G39" s="323"/>
    </row>
    <row r="40" spans="2:7" ht="21.75" customHeight="1" collapsed="1" x14ac:dyDescent="0.15">
      <c r="B40" s="74"/>
      <c r="C40" s="75" t="s">
        <v>285</v>
      </c>
      <c r="D40" s="328" t="s">
        <v>14</v>
      </c>
      <c r="E40" s="76">
        <f>IF(E29&gt;0,0,-E29)</f>
        <v>61806945</v>
      </c>
      <c r="F40" s="76"/>
      <c r="G40" s="323"/>
    </row>
    <row r="41" spans="2:7" ht="21.75" customHeight="1" x14ac:dyDescent="0.15">
      <c r="B41" s="57"/>
      <c r="C41" s="329" t="s">
        <v>11</v>
      </c>
      <c r="D41" s="330" t="s">
        <v>14</v>
      </c>
      <c r="E41" s="331">
        <f>E38+E39-E40</f>
        <v>363294671</v>
      </c>
      <c r="F41" s="65">
        <f>SUM(F31,F35)</f>
        <v>326078984</v>
      </c>
      <c r="G41" s="116" t="s">
        <v>9</v>
      </c>
    </row>
    <row r="42" spans="2:7" ht="21.75" customHeight="1" x14ac:dyDescent="0.15"/>
  </sheetData>
  <phoneticPr fontId="7"/>
  <printOptions horizontalCentered="1"/>
  <pageMargins left="0.62992125984251968" right="0.23622047244094491" top="0.78740157480314965" bottom="0.78740157480314965" header="0.59055118110236227" footer="0.51181102362204722"/>
  <pageSetup paperSize="9" scale="96"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13</vt:i4>
      </vt:variant>
    </vt:vector>
  </HeadingPairs>
  <TitlesOfParts>
    <vt:vector size="24" baseType="lpstr">
      <vt:lpstr>06 計算書類表紙</vt:lpstr>
      <vt:lpstr>06 資金収支</vt:lpstr>
      <vt:lpstr>06 人件費内訳</vt:lpstr>
      <vt:lpstr>06 事業活動</vt:lpstr>
      <vt:lpstr>06 貸借対照表</vt:lpstr>
      <vt:lpstr>06 会計方針等</vt:lpstr>
      <vt:lpstr>06 固定資産明細</vt:lpstr>
      <vt:lpstr>06 借入金明細</vt:lpstr>
      <vt:lpstr>06 基本金明細表</vt:lpstr>
      <vt:lpstr>06 勘定明細表紙</vt:lpstr>
      <vt:lpstr>06 勘定明細表</vt:lpstr>
      <vt:lpstr>'06 会計方針等'!Print_Area</vt:lpstr>
      <vt:lpstr>'06 勘定明細表'!Print_Area</vt:lpstr>
      <vt:lpstr>'06 勘定明細表紙'!Print_Area</vt:lpstr>
      <vt:lpstr>'06 基本金明細表'!Print_Area</vt:lpstr>
      <vt:lpstr>'06 計算書類表紙'!Print_Area</vt:lpstr>
      <vt:lpstr>'06 固定資産明細'!Print_Area</vt:lpstr>
      <vt:lpstr>'06 資金収支'!Print_Area</vt:lpstr>
      <vt:lpstr>'06 事業活動'!Print_Area</vt:lpstr>
      <vt:lpstr>'06 人件費内訳'!Print_Area</vt:lpstr>
      <vt:lpstr>'06 貸借対照表'!Print_Area</vt:lpstr>
      <vt:lpstr>'06 勘定明細表'!Print_Titles</vt:lpstr>
      <vt:lpstr>'06 資金収支'!Print_Titles</vt:lpstr>
      <vt:lpstr>'06 事業活動'!Print_Titles</vt:lpstr>
    </vt:vector>
  </TitlesOfParts>
  <Company>Andersen Worldwide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Arthur Andersen</dc:creator>
  <cp:lastModifiedBy>jimu03</cp:lastModifiedBy>
  <cp:lastPrinted>2025-05-15T00:06:15Z</cp:lastPrinted>
  <dcterms:created xsi:type="dcterms:W3CDTF">2001-06-04T08:01:55Z</dcterms:created>
  <dcterms:modified xsi:type="dcterms:W3CDTF">2025-05-22T00:52:43Z</dcterms:modified>
  <cp:contentStatus/>
</cp:coreProperties>
</file>